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drawings/drawing3.xml" ContentType="application/vnd.openxmlformats-officedocument.drawing+xml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drawings/drawing4.xml" ContentType="application/vnd.openxmlformats-officedocument.drawing+xml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ubilum\Desktop\Alba\Fitxers per migrar\16. Migració (26042018-\"/>
    </mc:Choice>
  </mc:AlternateContent>
  <bookViews>
    <workbookView xWindow="192" yWindow="-132" windowWidth="15480" windowHeight="8076" firstSheet="1" activeTab="1"/>
  </bookViews>
  <sheets>
    <sheet name="EPMFormattingSheet" sheetId="4" state="hidden" r:id="rId1"/>
    <sheet name="Elaboració per econòmic" sheetId="1" r:id="rId2"/>
    <sheet name="Resum per capítol" sheetId="6" r:id="rId3"/>
    <sheet name="EPMFormattingSheet (2)" sheetId="7" state="hidden" r:id="rId4"/>
    <sheet name="Hoja2" sheetId="2" state="hidden" r:id="rId5"/>
    <sheet name="Hoja3" sheetId="3" state="hidden" r:id="rId6"/>
    <sheet name="Hoja1" sheetId="5" state="hidden" r:id="rId7"/>
  </sheets>
  <definedNames>
    <definedName name="__FPMExcelClient_CellBasedFunctionStatus" localSheetId="1" hidden="1">"1_1_2_2_1"</definedName>
    <definedName name="__FPMExcelClient_CellBasedFunctionStatus" localSheetId="0" hidden="1">"1_1_2_2_1_2"</definedName>
    <definedName name="__FPMExcelClient_CellBasedFunctionStatus" localSheetId="3" hidden="1">"1_1_2_2_1_2"</definedName>
    <definedName name="__FPMExcelClient_CellBasedFunctionStatus" localSheetId="2" hidden="1">"2_1_2_2_2"</definedName>
    <definedName name="__FPMExcelClient_RefreshTime" localSheetId="1">636162815633390000</definedName>
    <definedName name="__FPMExcelClient_RefreshTime" localSheetId="2">636162816862953000</definedName>
    <definedName name="_epmOfflineCondition_" localSheetId="1" hidden="1">1</definedName>
    <definedName name="_epmOfflineCondition_" localSheetId="6" hidden="1">1</definedName>
    <definedName name="_epmOfflineCondition_" localSheetId="4" hidden="1">1</definedName>
    <definedName name="_epmOfflineCondition_" localSheetId="5" hidden="1">1</definedName>
    <definedName name="_epmOfflineCondition_" localSheetId="2" hidden="1">1</definedName>
    <definedName name="_xlnm._FilterDatabase" localSheetId="1" hidden="1">'Elaboració per econòmic'!$P$48:$AU$50</definedName>
    <definedName name="_xlnm._FilterDatabase" localSheetId="2" hidden="1">'Resum per capítol'!$P$48:$AQ$50</definedName>
    <definedName name="AddDimension" localSheetId="0" hidden="1">EPMFormattingSheet!$D$189</definedName>
    <definedName name="AddDimension" localSheetId="3" hidden="1">'EPMFormattingSheet (2)'!$D$189</definedName>
    <definedName name="AddLevelFirst" localSheetId="0" hidden="1">EPMFormattingSheet!$D$26</definedName>
    <definedName name="AddLevelFirst" localSheetId="3" hidden="1">'EPMFormattingSheet (2)'!$D$47</definedName>
    <definedName name="AddLevelSecond" localSheetId="0" hidden="1">EPMFormattingSheet!$D$47</definedName>
    <definedName name="AddLevelSecond" localSheetId="3" hidden="1">'EPMFormattingSheet (2)'!$D$26</definedName>
    <definedName name="AddMemberFirst" localSheetId="0" hidden="1">EPMFormattingSheet!$D$157</definedName>
    <definedName name="AddMemberFirst" localSheetId="3" hidden="1">'EPMFormattingSheet (2)'!$D$157</definedName>
    <definedName name="AddMemberFirst_1" localSheetId="0" hidden="1">EPMFormattingSheet!$D$155</definedName>
    <definedName name="AddMemberFirst_1" localSheetId="3" hidden="1">'EPMFormattingSheet (2)'!$D$146</definedName>
    <definedName name="AddMemberFirst_2" localSheetId="3" hidden="1">'EPMFormattingSheet (2)'!$D$149</definedName>
    <definedName name="AddMemberFirst_3" localSheetId="3" hidden="1">'EPMFormattingSheet (2)'!$D$152</definedName>
    <definedName name="AddMemberFirst_4" localSheetId="3" hidden="1">'EPMFormattingSheet (2)'!$D$155</definedName>
    <definedName name="AddMemberSecond" localSheetId="0" hidden="1">EPMFormattingSheet!$D$133</definedName>
    <definedName name="AddMemberSecond" localSheetId="3" hidden="1">'EPMFormattingSheet (2)'!$D$124</definedName>
    <definedName name="AddMemberSecond_1" localSheetId="0" hidden="1">EPMFormattingSheet!$D$74</definedName>
    <definedName name="AddMemberSecond_1" localSheetId="3" hidden="1">'EPMFormattingSheet (2)'!$D$74</definedName>
    <definedName name="AddMemberSecond_10" localSheetId="0" hidden="1">EPMFormattingSheet!$D$101</definedName>
    <definedName name="AddMemberSecond_10" localSheetId="3" hidden="1">'EPMFormattingSheet (2)'!$D$101</definedName>
    <definedName name="AddMemberSecond_11" localSheetId="0" hidden="1">EPMFormattingSheet!$D$104</definedName>
    <definedName name="AddMemberSecond_11" localSheetId="3" hidden="1">'EPMFormattingSheet (2)'!$D$104</definedName>
    <definedName name="AddMemberSecond_12" localSheetId="0" hidden="1">EPMFormattingSheet!$D$107</definedName>
    <definedName name="AddMemberSecond_12" localSheetId="3" hidden="1">'EPMFormattingSheet (2)'!$D$107</definedName>
    <definedName name="AddMemberSecond_13" localSheetId="0" hidden="1">EPMFormattingSheet!$D$110</definedName>
    <definedName name="AddMemberSecond_13" localSheetId="3" hidden="1">'EPMFormattingSheet (2)'!$D$110</definedName>
    <definedName name="AddMemberSecond_14" localSheetId="0" hidden="1">EPMFormattingSheet!$D$113</definedName>
    <definedName name="AddMemberSecond_14" localSheetId="3" hidden="1">'EPMFormattingSheet (2)'!$D$113</definedName>
    <definedName name="AddMemberSecond_15" localSheetId="0" hidden="1">EPMFormattingSheet!$D$116</definedName>
    <definedName name="AddMemberSecond_15" localSheetId="3" hidden="1">'EPMFormattingSheet (2)'!$D$116</definedName>
    <definedName name="AddMemberSecond_16" localSheetId="0" hidden="1">EPMFormattingSheet!$D$119</definedName>
    <definedName name="AddMemberSecond_16" localSheetId="3" hidden="1">'EPMFormattingSheet (2)'!$D$119</definedName>
    <definedName name="AddMemberSecond_17" localSheetId="0" hidden="1">EPMFormattingSheet!$D$122</definedName>
    <definedName name="AddMemberSecond_17" localSheetId="3" hidden="1">'EPMFormattingSheet (2)'!$D$122</definedName>
    <definedName name="AddMemberSecond_18" localSheetId="0" hidden="1">EPMFormattingSheet!$D$125</definedName>
    <definedName name="AddMemberSecond_19" localSheetId="0" hidden="1">EPMFormattingSheet!$D$128</definedName>
    <definedName name="AddMemberSecond_2" localSheetId="0" hidden="1">EPMFormattingSheet!$D$77</definedName>
    <definedName name="AddMemberSecond_2" localSheetId="3" hidden="1">'EPMFormattingSheet (2)'!$D$77</definedName>
    <definedName name="AddMemberSecond_20" localSheetId="0" hidden="1">EPMFormattingSheet!$D$131</definedName>
    <definedName name="AddMemberSecond_3" localSheetId="0" hidden="1">EPMFormattingSheet!$D$80</definedName>
    <definedName name="AddMemberSecond_3" localSheetId="3" hidden="1">'EPMFormattingSheet (2)'!$D$80</definedName>
    <definedName name="AddMemberSecond_4" localSheetId="0" hidden="1">EPMFormattingSheet!$D$83</definedName>
    <definedName name="AddMemberSecond_4" localSheetId="3" hidden="1">'EPMFormattingSheet (2)'!$D$83</definedName>
    <definedName name="AddMemberSecond_5" localSheetId="0" hidden="1">EPMFormattingSheet!$D$86</definedName>
    <definedName name="AddMemberSecond_5" localSheetId="3" hidden="1">'EPMFormattingSheet (2)'!$D$86</definedName>
    <definedName name="AddMemberSecond_6" localSheetId="0" hidden="1">EPMFormattingSheet!$D$89</definedName>
    <definedName name="AddMemberSecond_6" localSheetId="3" hidden="1">'EPMFormattingSheet (2)'!$D$89</definedName>
    <definedName name="AddMemberSecond_7" localSheetId="0" hidden="1">EPMFormattingSheet!$D$92</definedName>
    <definedName name="AddMemberSecond_7" localSheetId="3" hidden="1">'EPMFormattingSheet (2)'!$D$92</definedName>
    <definedName name="AddMemberSecond_8" localSheetId="0" hidden="1">EPMFormattingSheet!$D$95</definedName>
    <definedName name="AddMemberSecond_8" localSheetId="3" hidden="1">'EPMFormattingSheet (2)'!$D$95</definedName>
    <definedName name="AddMemberSecond_9" localSheetId="0" hidden="1">EPMFormattingSheet!$D$98</definedName>
    <definedName name="AddMemberSecond_9" localSheetId="3" hidden="1">'EPMFormattingSheet (2)'!$D$98</definedName>
    <definedName name="DataFirst" localSheetId="0" hidden="1">EPMFormattingSheet!$E$136:$G$136</definedName>
    <definedName name="DataFirst" localSheetId="3" hidden="1">'EPMFormattingSheet (2)'!$E$127:$G$127</definedName>
    <definedName name="DataSecond" localSheetId="0" hidden="1">EPMFormattingSheet!$E$172:$G$172</definedName>
    <definedName name="DataSecond" localSheetId="3" hidden="1">'EPMFormattingSheet (2)'!$E$172:$G$172</definedName>
    <definedName name="DataUseFirst" localSheetId="0" hidden="1">EPMFormattingSheet!$H$136</definedName>
    <definedName name="DataUseFirst" localSheetId="3" hidden="1">'EPMFormattingSheet (2)'!$H$127</definedName>
    <definedName name="DataUseSecond" localSheetId="0" hidden="1">EPMFormattingSheet!$H$172</definedName>
    <definedName name="DataUseSecond" localSheetId="3" hidden="1">'EPMFormattingSheet (2)'!$H$172</definedName>
    <definedName name="EPMClientFormattingSheet" localSheetId="0" hidden="1">"2_0"</definedName>
    <definedName name="EPMClientFormattingSheet" localSheetId="3" hidden="1">"2_0"</definedName>
    <definedName name="EPMWorkbookOptions_1" hidden="1">"skEAAB|LCAAAAAAABADsvQdgHEmWJSYvbcp7f0r1StfgdKEIgGATJNiQQBDswYjN5pLsHWlHIymrKoHKZVZlXWYWQMztnbz33nvvvffee||997o7nU4n99//P1xmZAFs9s5K2smeIYCqyB8/fnwfPyIe/x7vFmV6mddNUS0/|2h3vPNRmi|n1axYXnz20bo939799KPf4|g3Th5/t6rfTqrq7Zerlpo2Kb23bB69a4rPPpq37erR3btXV1fjq3v"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2" hidden="1">"jqr64u7ezs3v39/7i|evpPF9k28WyabPlNP/IvjW7|a2PqNc0fXxSLZf5FH2|qU7WdZ0v258s8iv|Mvj6adZm|il9/iJb5NKb7anNF6t1XXBXXzV5/bLOz3OCN83HhNBHR7//s5df/P5PXp68|O7uzu//PX2pyVZXkwf3xsWyrbNl3o6LSV4vsraYZo8OdnZ20ODuZDW9|/3f/3vHv8|bL3//J8evTk6ff/nimD44fX785MtXxydnX9If51nZ5N"</definedName>
    <definedName name="EPMWorkbookOptions_3" hidden="1">"9/fBeYOTyPV6uSYHk0vTW|BkYIxftYyXDk0Oj0LhTsEfUWX9GXX|QLIsVXy|IXrXOG|r2zFy|/enPy1atXpy9Ofp/vj79H/zv96hUNude0B|zbRV5n9XR|7RqlxFuPlkX52UdtvSbWudt/62mxyJfg3Nu/9fjuNzfeL06PX3/16vS1DPXl6auzL5|enfx/ZbwbvvG||HYxm|VL23HT6cBv6viz6SLxel5dWRgnVVnVR0D38d3IF5teZWJG3owQm"</definedName>
    <definedName name="EPMWorkbookOptions_4" hidden="1">"V8k7dDm79pn2WVVFy3hxUIoL/e|u8X7z4q6aT0E4t93AFkshwl021ZxHjg6Pnlz9pNnb85OX//|Tx/fjbXYBEjITor|/s7uvYNdD0BsQvjdL|tZXh/tPL4rv0ShN6syu35ZV6u8bq|Pdu9/ev88n5xv3/90tr|9v3f|cPvgfp5v72T53v5s8mD/weQeeg7figB|njXt67wknZ/PRM5iZLpBmLVJX6R9SkKmj0mXvfn2Lv16fPL0qy|||H1uI90K"</definedName>
    <definedName name="EPMWorkbookOptions_5" hidden="1">"/WvJuL77NSRd39yg37TFN06YN1||OX7|/3XCPL57G87yhONnTZpPT7588eUXZycfIss7O/vkndxelHf//yfKjowhv57u3Nt7urtDJPr/Ost|85R5sH92b|/hjygTo8yPeGaQZ35ElAi7/H|dKP8vMogv3py9OX7zta3hvXv37|/v79/eGu79/9AaCg07fPrw4cP/r7PpN0sQ8g1|RJCAIDv3f0QQnyAv/n8RBv6/R7k/||oFhZaUL33|AfHOpw9"</definedName>
    <definedName name="EPMWorkbookOptions_6" hidden="1">"2dw4OHtxew9/7/5|G9wkZ8uwzRDz39nd3d/|/zrY/G7RBzHNvb/fnrWe/mTZPf0SbYb75EVmiLPP/dbL8v8c4BitqX9s6Utri00/v3XuPdOD|///M49dfnFSQ/69k1Q|lhkeN49MfCW7Q7FatBgT3y1efH7/4sBT|ey/H3f//n9BaMoZW5ktyaHd2dn7eurODZHmw//M5R72ZWz79EVliZPl5m|/aQJb/r5Pk/z128OXpq7Mvn57|EK3gp|9hBb"</definedName>
    <definedName name="EPMWorkbookOptions_7" hidden="1">"P84eThw/2H27PJ5N72/v3dg|3J|YNsO/t0dm/y8N79vb3z2f8LrKASMeTTvZ29n7eKfoAguwfjnf0f0SSkyafjnXs/oklIk5|3i16DTPL/dYL8v8jivfryO6cnb17/UEO/B|9h9P4/Evo5Oobc|vLV/y8W4L55srz58s3x8/|vk|X/PXL85uzlV0Tl4zdf/hDl|OD/f3Ls6BgyLH3|6vTJ8ev/r3PsN0|X/18I8jdPlrMvXhJlXj75/zpl/t|j4"</definedName>
    <definedName name="EPMWorkbookOptions_8" hidden="1">"n7y9NXrsx|menv4/z/1JjQMefUnd3///89z6TdKj2c/okbAHSc/oodHj9Pnx/|fF5f/9yj1L06PX3/16vT1D1Gt7|78/0|vGzJ|n9fGJW9y9v95ue2x6ddn01s0CrCJN3p893i1Kotp1hIc|3nwqWlO0KrlkqabPnuatRl/7H/4puoO/vGr/LzOm/mXyy9X|fLoPCub/PHd8ENud1LmWQ2gXy5fZ5f5EWhMoDufctPvVvXbSVW9JdZsmfcM2P4X"</definedName>
    <definedName name="EPMWorkbookOptions_9" hidden="1">"YfurmU7a47PmJ7O6yCZl/kVeXzgIvc9/48SB/XIlxPh/AgAA//9Hz4PLskEAAA=="</definedName>
    <definedName name="EvenDataFirst" localSheetId="0" hidden="1">EPMFormattingSheet!$F$169</definedName>
    <definedName name="EvenDataFirst" localSheetId="3" hidden="1">'EPMFormattingSheet (2)'!$F$169</definedName>
    <definedName name="EvenDataSecond" localSheetId="0" hidden="1">EPMFormattingSheet!$F$177</definedName>
    <definedName name="EvenDataSecond" localSheetId="3" hidden="1">'EPMFormattingSheet (2)'!$F$177</definedName>
    <definedName name="EvenDataUseFirst" localSheetId="0" hidden="1">EPMFormattingSheet!$H$169</definedName>
    <definedName name="EvenDataUseFirst" localSheetId="3" hidden="1">'EPMFormattingSheet (2)'!$H$169</definedName>
    <definedName name="EvenDataUseSecond" localSheetId="0" hidden="1">EPMFormattingSheet!$H$177</definedName>
    <definedName name="EvenDataUseSecond" localSheetId="3" hidden="1">'EPMFormattingSheet (2)'!$H$177</definedName>
    <definedName name="EvenHeaderFirst" localSheetId="0" hidden="1">EPMFormattingSheet!$J$169</definedName>
    <definedName name="EvenHeaderFirst" localSheetId="3" hidden="1">'EPMFormattingSheet (2)'!$J$169</definedName>
    <definedName name="EvenHeaderSecond" localSheetId="0" hidden="1">EPMFormattingSheet!$J$177</definedName>
    <definedName name="EvenHeaderSecond" localSheetId="3" hidden="1">'EPMFormattingSheet (2)'!$J$177</definedName>
    <definedName name="EvenHeaderUseFirst" localSheetId="0" hidden="1">EPMFormattingSheet!$L$169</definedName>
    <definedName name="EvenHeaderUseFirst" localSheetId="3" hidden="1">'EPMFormattingSheet (2)'!$L$169</definedName>
    <definedName name="EvenHeaderUseSecond" localSheetId="0" hidden="1">EPMFormattingSheet!$L$177</definedName>
    <definedName name="EvenHeaderUseSecond" localSheetId="3" hidden="1">'EPMFormattingSheet (2)'!$L$177</definedName>
    <definedName name="HeaderFirst" localSheetId="0" hidden="1">EPMFormattingSheet!$I$136:$K$136</definedName>
    <definedName name="HeaderFirst" localSheetId="3" hidden="1">'EPMFormattingSheet (2)'!$I$127:$K$127</definedName>
    <definedName name="HeaderSecond" localSheetId="0" hidden="1">EPMFormattingSheet!$I$172:$K$172</definedName>
    <definedName name="HeaderSecond" localSheetId="3" hidden="1">'EPMFormattingSheet (2)'!$I$172:$K$172</definedName>
    <definedName name="HeaderSmallGrid" localSheetId="0" hidden="1">EPMFormattingSheet!$E$183:$G$183</definedName>
    <definedName name="HeaderSmallGrid" localSheetId="3" hidden="1">'EPMFormattingSheet (2)'!$E$183:$G$183</definedName>
    <definedName name="HeaderUseFirst" localSheetId="0" hidden="1">EPMFormattingSheet!$L$136</definedName>
    <definedName name="HeaderUseFirst" localSheetId="3" hidden="1">'EPMFormattingSheet (2)'!$L$127</definedName>
    <definedName name="HeaderUseSecond" localSheetId="0" hidden="1">EPMFormattingSheet!$L$172</definedName>
    <definedName name="HeaderUseSecond" localSheetId="3" hidden="1">'EPMFormattingSheet (2)'!$L$172</definedName>
    <definedName name="HeaderUseSmallGrid" localSheetId="0" hidden="1">EPMFormattingSheet!$H$183:$L$183</definedName>
    <definedName name="HeaderUseSmallGrid" localSheetId="3" hidden="1">'EPMFormattingSheet (2)'!$H$183:$L$183</definedName>
    <definedName name="LevelEndBlock" localSheetId="0" hidden="1">EPMFormattingSheet!$B$49</definedName>
    <definedName name="LevelEndBlock" localSheetId="3" hidden="1">'EPMFormattingSheet (2)'!$B$49</definedName>
    <definedName name="LevelFirstBlock" localSheetId="0" hidden="1">EPMFormattingSheet!$B$7:$B$27</definedName>
    <definedName name="LevelFirstBlock" localSheetId="3" hidden="1">'EPMFormattingSheet (2)'!$B$28:$B$48</definedName>
    <definedName name="LevelFirstDataDefault" localSheetId="0" hidden="1">EPMFormattingSheet!$F$11</definedName>
    <definedName name="LevelFirstDataDefault" localSheetId="3" hidden="1">'EPMFormattingSheet (2)'!$F$32</definedName>
    <definedName name="LevelFirstDataLeaf" localSheetId="0" hidden="1">EPMFormattingSheet!$F$14</definedName>
    <definedName name="LevelFirstDataLeaf" localSheetId="3" hidden="1">'EPMFormattingSheet (2)'!$F$35</definedName>
    <definedName name="LevelFirstDataLevel_1" localSheetId="0" hidden="1">EPMFormattingSheet!$F$18</definedName>
    <definedName name="LevelFirstDataLevel_1" localSheetId="3" hidden="1">'EPMFormattingSheet (2)'!$F$39</definedName>
    <definedName name="LevelFirstDataLevel_2" localSheetId="0" hidden="1">EPMFormattingSheet!$F$21</definedName>
    <definedName name="LevelFirstDataLevel_2" localSheetId="3" hidden="1">'EPMFormattingSheet (2)'!$F$42</definedName>
    <definedName name="LevelFirstDataLevel_3" localSheetId="0" hidden="1">EPMFormattingSheet!$F$24</definedName>
    <definedName name="LevelFirstDataLevel_3" localSheetId="3" hidden="1">'EPMFormattingSheet (2)'!$F$45</definedName>
    <definedName name="LevelFirstDataUseDefault" localSheetId="0" hidden="1">EPMFormattingSheet!$H$11</definedName>
    <definedName name="LevelFirstDataUseDefault" localSheetId="3" hidden="1">'EPMFormattingSheet (2)'!$H$32</definedName>
    <definedName name="LevelFirstDataUseLeaf" localSheetId="0" hidden="1">EPMFormattingSheet!$H$14</definedName>
    <definedName name="LevelFirstDataUseLeaf" localSheetId="3" hidden="1">'EPMFormattingSheet (2)'!$H$35</definedName>
    <definedName name="LevelFirstDataUseLevel_1" localSheetId="0" hidden="1">EPMFormattingSheet!$H$18</definedName>
    <definedName name="LevelFirstDataUseLevel_1" localSheetId="3" hidden="1">'EPMFormattingSheet (2)'!$H$39</definedName>
    <definedName name="LevelFirstDataUseLevel_2" localSheetId="0" hidden="1">EPMFormattingSheet!$H$21</definedName>
    <definedName name="LevelFirstDataUseLevel_2" localSheetId="3" hidden="1">'EPMFormattingSheet (2)'!$H$42</definedName>
    <definedName name="LevelFirstDataUseLevel_3" localSheetId="0" hidden="1">EPMFormattingSheet!$H$24</definedName>
    <definedName name="LevelFirstDataUseLevel_3" localSheetId="3" hidden="1">'EPMFormattingSheet (2)'!$H$45</definedName>
    <definedName name="LevelFirstHeaderDefault" localSheetId="0" hidden="1">EPMFormattingSheet!$J$11</definedName>
    <definedName name="LevelFirstHeaderDefault" localSheetId="3" hidden="1">'EPMFormattingSheet (2)'!$J$32</definedName>
    <definedName name="LevelFirstHeaderLeaf" localSheetId="0" hidden="1">EPMFormattingSheet!$J$14</definedName>
    <definedName name="LevelFirstHeaderLeaf" localSheetId="3" hidden="1">'EPMFormattingSheet (2)'!$J$35</definedName>
    <definedName name="LevelFirstHeaderLevel_1" localSheetId="0" hidden="1">EPMFormattingSheet!$J$18</definedName>
    <definedName name="LevelFirstHeaderLevel_1" localSheetId="3" hidden="1">'EPMFormattingSheet (2)'!$J$39</definedName>
    <definedName name="LevelFirstHeaderLevel_2" localSheetId="0" hidden="1">EPMFormattingSheet!$J$21</definedName>
    <definedName name="LevelFirstHeaderLevel_2" localSheetId="3" hidden="1">'EPMFormattingSheet (2)'!$J$42</definedName>
    <definedName name="LevelFirstHeaderLevel_3" localSheetId="0" hidden="1">EPMFormattingSheet!$J$24</definedName>
    <definedName name="LevelFirstHeaderLevel_3" localSheetId="3" hidden="1">'EPMFormattingSheet (2)'!$J$45</definedName>
    <definedName name="LevelFirstHeaderUseDefault" localSheetId="0" hidden="1">EPMFormattingSheet!$L$11</definedName>
    <definedName name="LevelFirstHeaderUseDefault" localSheetId="3" hidden="1">'EPMFormattingSheet (2)'!$L$32</definedName>
    <definedName name="LevelFirstHeaderUseLeaf" localSheetId="0" hidden="1">EPMFormattingSheet!$L$14</definedName>
    <definedName name="LevelFirstHeaderUseLeaf" localSheetId="3" hidden="1">'EPMFormattingSheet (2)'!$L$35</definedName>
    <definedName name="LevelFirstHeaderUseLevel_1" localSheetId="0" hidden="1">EPMFormattingSheet!$L$18</definedName>
    <definedName name="LevelFirstHeaderUseLevel_1" localSheetId="3" hidden="1">'EPMFormattingSheet (2)'!$L$39</definedName>
    <definedName name="LevelFirstHeaderUseLevel_2" localSheetId="0" hidden="1">EPMFormattingSheet!$L$21</definedName>
    <definedName name="LevelFirstHeaderUseLevel_2" localSheetId="3" hidden="1">'EPMFormattingSheet (2)'!$L$42</definedName>
    <definedName name="LevelFirstHeaderUseLevel_3" localSheetId="0" hidden="1">EPMFormattingSheet!$L$24</definedName>
    <definedName name="LevelFirstHeaderUseLevel_3" localSheetId="3" hidden="1">'EPMFormattingSheet (2)'!$L$45</definedName>
    <definedName name="LevelSecondBlock" localSheetId="0" hidden="1">EPMFormattingSheet!$B$28:$B$48</definedName>
    <definedName name="LevelSecondBlock" localSheetId="3" hidden="1">'EPMFormattingSheet (2)'!$B$7:$B$27</definedName>
    <definedName name="LevelSecondDataDefault" localSheetId="0" hidden="1">EPMFormattingSheet!$F$32</definedName>
    <definedName name="LevelSecondDataDefault" localSheetId="3" hidden="1">'EPMFormattingSheet (2)'!$F$11</definedName>
    <definedName name="LevelSecondDataLeaf" localSheetId="0" hidden="1">EPMFormattingSheet!$F$35</definedName>
    <definedName name="LevelSecondDataLeaf" localSheetId="3" hidden="1">'EPMFormattingSheet (2)'!$F$14</definedName>
    <definedName name="LevelSecondDataLevel_1" localSheetId="0" hidden="1">EPMFormattingSheet!$F$39</definedName>
    <definedName name="LevelSecondDataLevel_1" localSheetId="3" hidden="1">'EPMFormattingSheet (2)'!$F$18</definedName>
    <definedName name="LevelSecondDataLevel_2" localSheetId="0" hidden="1">EPMFormattingSheet!$F$42</definedName>
    <definedName name="LevelSecondDataLevel_2" localSheetId="3" hidden="1">'EPMFormattingSheet (2)'!$F$21</definedName>
    <definedName name="LevelSecondDataLevel_3" localSheetId="0" hidden="1">EPMFormattingSheet!$F$45</definedName>
    <definedName name="LevelSecondDataLevel_3" localSheetId="3" hidden="1">'EPMFormattingSheet (2)'!$F$24</definedName>
    <definedName name="LevelSecondDataUseDefault" localSheetId="0" hidden="1">EPMFormattingSheet!$H$32</definedName>
    <definedName name="LevelSecondDataUseDefault" localSheetId="3" hidden="1">'EPMFormattingSheet (2)'!$H$11</definedName>
    <definedName name="LevelSecondDataUseLeaf" localSheetId="0" hidden="1">EPMFormattingSheet!$H$35</definedName>
    <definedName name="LevelSecondDataUseLeaf" localSheetId="3" hidden="1">'EPMFormattingSheet (2)'!$H$14</definedName>
    <definedName name="LevelSecondDataUseLevel_1" localSheetId="0" hidden="1">EPMFormattingSheet!$H$39</definedName>
    <definedName name="LevelSecondDataUseLevel_1" localSheetId="3" hidden="1">'EPMFormattingSheet (2)'!$H$18</definedName>
    <definedName name="LevelSecondDataUseLevel_2" localSheetId="0" hidden="1">EPMFormattingSheet!$H$42</definedName>
    <definedName name="LevelSecondDataUseLevel_2" localSheetId="3" hidden="1">'EPMFormattingSheet (2)'!$H$21</definedName>
    <definedName name="LevelSecondDataUseLevel_3" localSheetId="0" hidden="1">EPMFormattingSheet!$H$45</definedName>
    <definedName name="LevelSecondDataUseLevel_3" localSheetId="3" hidden="1">'EPMFormattingSheet (2)'!$H$24</definedName>
    <definedName name="LevelSecondHeaderDefault" localSheetId="0" hidden="1">EPMFormattingSheet!$J$32</definedName>
    <definedName name="LevelSecondHeaderDefault" localSheetId="3" hidden="1">'EPMFormattingSheet (2)'!$J$11</definedName>
    <definedName name="LevelSecondHeaderLeaf" localSheetId="0" hidden="1">EPMFormattingSheet!$J$35</definedName>
    <definedName name="LevelSecondHeaderLeaf" localSheetId="3" hidden="1">'EPMFormattingSheet (2)'!$J$14</definedName>
    <definedName name="LevelSecondHeaderLevel_1" localSheetId="0" hidden="1">EPMFormattingSheet!$J$39</definedName>
    <definedName name="LevelSecondHeaderLevel_1" localSheetId="3" hidden="1">'EPMFormattingSheet (2)'!$J$18</definedName>
    <definedName name="LevelSecondHeaderLevel_2" localSheetId="0" hidden="1">EPMFormattingSheet!$J$42</definedName>
    <definedName name="LevelSecondHeaderLevel_2" localSheetId="3" hidden="1">'EPMFormattingSheet (2)'!$J$21</definedName>
    <definedName name="LevelSecondHeaderLevel_3" localSheetId="0" hidden="1">EPMFormattingSheet!$J$45</definedName>
    <definedName name="LevelSecondHeaderLevel_3" localSheetId="3" hidden="1">'EPMFormattingSheet (2)'!$J$24</definedName>
    <definedName name="LevelSecondHeaderUseDefault" localSheetId="0" hidden="1">EPMFormattingSheet!$L$32</definedName>
    <definedName name="LevelSecondHeaderUseDefault" localSheetId="3" hidden="1">'EPMFormattingSheet (2)'!$L$11</definedName>
    <definedName name="LevelSecondHeaderUseLeaf" localSheetId="0" hidden="1">EPMFormattingSheet!$L$35</definedName>
    <definedName name="LevelSecondHeaderUseLeaf" localSheetId="3" hidden="1">'EPMFormattingSheet (2)'!$L$14</definedName>
    <definedName name="LevelSecondHeaderUseLevel_1" localSheetId="0" hidden="1">EPMFormattingSheet!$L$39</definedName>
    <definedName name="LevelSecondHeaderUseLevel_1" localSheetId="3" hidden="1">'EPMFormattingSheet (2)'!$L$18</definedName>
    <definedName name="LevelSecondHeaderUseLevel_2" localSheetId="0" hidden="1">EPMFormattingSheet!$L$42</definedName>
    <definedName name="LevelSecondHeaderUseLevel_2" localSheetId="3" hidden="1">'EPMFormattingSheet (2)'!$L$21</definedName>
    <definedName name="LevelSecondHeaderUseLevel_3" localSheetId="0" hidden="1">EPMFormattingSheet!$L$45</definedName>
    <definedName name="LevelSecondHeaderUseLevel_3" localSheetId="3" hidden="1">'EPMFormattingSheet (2)'!$L$24</definedName>
    <definedName name="MemberEndBlock" localSheetId="0" hidden="1">EPMFormattingSheet!$B$159</definedName>
    <definedName name="MemberEndBlock" localSheetId="3" hidden="1">'EPMFormattingSheet (2)'!$B$159</definedName>
    <definedName name="MemberFirstBlock" localSheetId="0" hidden="1">EPMFormattingSheet!$B$135:$B$158</definedName>
    <definedName name="MemberFirstBlock" localSheetId="3" hidden="1">'EPMFormattingSheet (2)'!$B$126:$B$158</definedName>
    <definedName name="MemberFirstDataCalculated" localSheetId="0" hidden="1">EPMFormattingSheet!$F$141</definedName>
    <definedName name="MemberFirstDataCalculated" localSheetId="3" hidden="1">'EPMFormattingSheet (2)'!$F$132</definedName>
    <definedName name="MemberFirstDataChanged" localSheetId="0" hidden="1">EPMFormattingSheet!$F$150</definedName>
    <definedName name="MemberFirstDataChanged" localSheetId="3" hidden="1">'EPMFormattingSheet (2)'!$F$141</definedName>
    <definedName name="MemberFirstDataCustom" localSheetId="0" hidden="1">EPMFormattingSheet!$F$138</definedName>
    <definedName name="MemberFirstDataCustom" localSheetId="3" hidden="1">'EPMFormattingSheet (2)'!$F$129</definedName>
    <definedName name="MemberFirstDataInputable" localSheetId="0" hidden="1">EPMFormattingSheet!$F$144</definedName>
    <definedName name="MemberFirstDataInputable" localSheetId="3" hidden="1">'EPMFormattingSheet (2)'!$F$135</definedName>
    <definedName name="MemberFirstDataItem_1" localSheetId="0" hidden="1">EPMFormattingSheet!$F$155</definedName>
    <definedName name="MemberFirstDataItem_1" localSheetId="3" hidden="1">'EPMFormattingSheet (2)'!$F$146</definedName>
    <definedName name="MemberFirstDataItem_2" localSheetId="3" hidden="1">'EPMFormattingSheet (2)'!$F$149</definedName>
    <definedName name="MemberFirstDataItem_3" localSheetId="3" hidden="1">'EPMFormattingSheet (2)'!$F$152</definedName>
    <definedName name="MemberFirstDataItem_4" localSheetId="3" hidden="1">'EPMFormattingSheet (2)'!$F$155</definedName>
    <definedName name="MemberFirstDataLocal" localSheetId="0" hidden="1">EPMFormattingSheet!$F$147</definedName>
    <definedName name="MemberFirstDataLocal" localSheetId="3" hidden="1">'EPMFormattingSheet (2)'!$F$138</definedName>
    <definedName name="MemberFirstDataUseCalculated" localSheetId="0" hidden="1">EPMFormattingSheet!$H$141</definedName>
    <definedName name="MemberFirstDataUseCalculated" localSheetId="3" hidden="1">'EPMFormattingSheet (2)'!$H$132</definedName>
    <definedName name="MemberFirstDataUseChanged" localSheetId="0" hidden="1">EPMFormattingSheet!$H$150</definedName>
    <definedName name="MemberFirstDataUseChanged" localSheetId="3" hidden="1">'EPMFormattingSheet (2)'!$H$141</definedName>
    <definedName name="MemberFirstDataUseCustom" localSheetId="0" hidden="1">EPMFormattingSheet!$H$138</definedName>
    <definedName name="MemberFirstDataUseCustom" localSheetId="3" hidden="1">'EPMFormattingSheet (2)'!$H$129</definedName>
    <definedName name="MemberFirstDataUseInputable" localSheetId="0" hidden="1">EPMFormattingSheet!$H$144</definedName>
    <definedName name="MemberFirstDataUseInputable" localSheetId="3" hidden="1">'EPMFormattingSheet (2)'!$H$135</definedName>
    <definedName name="MemberFirstDataUseItem_1" localSheetId="0" hidden="1">EPMFormattingSheet!$H$155</definedName>
    <definedName name="MemberFirstDataUseItem_1" localSheetId="3" hidden="1">'EPMFormattingSheet (2)'!$H$146</definedName>
    <definedName name="MemberFirstDataUseItem_2" localSheetId="3" hidden="1">'EPMFormattingSheet (2)'!$H$149</definedName>
    <definedName name="MemberFirstDataUseItem_3" localSheetId="3" hidden="1">'EPMFormattingSheet (2)'!$H$152</definedName>
    <definedName name="MemberFirstDataUseItem_4" localSheetId="3" hidden="1">'EPMFormattingSheet (2)'!$H$155</definedName>
    <definedName name="MemberFirstDataUseLocal" localSheetId="0" hidden="1">EPMFormattingSheet!$H$147</definedName>
    <definedName name="MemberFirstDataUseLocal" localSheetId="3" hidden="1">'EPMFormattingSheet (2)'!$H$138</definedName>
    <definedName name="MemberFirstHeaderCalculated" localSheetId="0" hidden="1">EPMFormattingSheet!$J$141</definedName>
    <definedName name="MemberFirstHeaderCalculated" localSheetId="3" hidden="1">'EPMFormattingSheet (2)'!$J$132</definedName>
    <definedName name="MemberFirstHeaderChanged" localSheetId="0" hidden="1">EPMFormattingSheet!$J$150</definedName>
    <definedName name="MemberFirstHeaderChanged" localSheetId="3" hidden="1">'EPMFormattingSheet (2)'!$J$141</definedName>
    <definedName name="MemberFirstHeaderCustom" localSheetId="0" hidden="1">EPMFormattingSheet!$J$138</definedName>
    <definedName name="MemberFirstHeaderCustom" localSheetId="3" hidden="1">'EPMFormattingSheet (2)'!$J$129</definedName>
    <definedName name="MemberFirstHeaderInputable" localSheetId="0" hidden="1">EPMFormattingSheet!$J$144</definedName>
    <definedName name="MemberFirstHeaderInputable" localSheetId="3" hidden="1">'EPMFormattingSheet (2)'!$J$135</definedName>
    <definedName name="MemberFirstHeaderItem_1" localSheetId="0" hidden="1">EPMFormattingSheet!$J$155</definedName>
    <definedName name="MemberFirstHeaderItem_1" localSheetId="3" hidden="1">'EPMFormattingSheet (2)'!$J$146</definedName>
    <definedName name="MemberFirstHeaderItem_2" localSheetId="3" hidden="1">'EPMFormattingSheet (2)'!$J$149</definedName>
    <definedName name="MemberFirstHeaderItem_3" localSheetId="3" hidden="1">'EPMFormattingSheet (2)'!$J$152</definedName>
    <definedName name="MemberFirstHeaderItem_4" localSheetId="3" hidden="1">'EPMFormattingSheet (2)'!$J$155</definedName>
    <definedName name="MemberFirstHeaderLocal" localSheetId="0" hidden="1">EPMFormattingSheet!$J$147</definedName>
    <definedName name="MemberFirstHeaderLocal" localSheetId="3" hidden="1">'EPMFormattingSheet (2)'!$J$138</definedName>
    <definedName name="MemberFirstHeaderUseCalculated" localSheetId="0" hidden="1">EPMFormattingSheet!$L$141</definedName>
    <definedName name="MemberFirstHeaderUseCalculated" localSheetId="3" hidden="1">'EPMFormattingSheet (2)'!$L$132</definedName>
    <definedName name="MemberFirstHeaderUseChanged" localSheetId="0" hidden="1">EPMFormattingSheet!$L$150</definedName>
    <definedName name="MemberFirstHeaderUseChanged" localSheetId="3" hidden="1">'EPMFormattingSheet (2)'!$L$141</definedName>
    <definedName name="MemberFirstHeaderUseCustom" localSheetId="0" hidden="1">EPMFormattingSheet!$L$138</definedName>
    <definedName name="MemberFirstHeaderUseCustom" localSheetId="3" hidden="1">'EPMFormattingSheet (2)'!$L$129</definedName>
    <definedName name="MemberFirstHeaderUseInputable" localSheetId="0" hidden="1">EPMFormattingSheet!$L$144</definedName>
    <definedName name="MemberFirstHeaderUseInputable" localSheetId="3" hidden="1">'EPMFormattingSheet (2)'!$L$135</definedName>
    <definedName name="MemberFirstHeaderUseItem_1" localSheetId="0" hidden="1">EPMFormattingSheet!$L$155</definedName>
    <definedName name="MemberFirstHeaderUseItem_1" localSheetId="3" hidden="1">'EPMFormattingSheet (2)'!$L$146</definedName>
    <definedName name="MemberFirstHeaderUseItem_2" localSheetId="3" hidden="1">'EPMFormattingSheet (2)'!$L$149</definedName>
    <definedName name="MemberFirstHeaderUseItem_3" localSheetId="3" hidden="1">'EPMFormattingSheet (2)'!$L$152</definedName>
    <definedName name="MemberFirstHeaderUseItem_4" localSheetId="3" hidden="1">'EPMFormattingSheet (2)'!$L$155</definedName>
    <definedName name="MemberFirstHeaderUseLocal" localSheetId="0" hidden="1">EPMFormattingSheet!$L$147</definedName>
    <definedName name="MemberFirstHeaderUseLocal" localSheetId="3" hidden="1">'EPMFormattingSheet (2)'!$L$138</definedName>
    <definedName name="MemberSecondBlock" localSheetId="0" hidden="1">EPMFormattingSheet!$B$54:$B$134</definedName>
    <definedName name="MemberSecondBlock" localSheetId="3" hidden="1">'EPMFormattingSheet (2)'!$B$54:$B$125</definedName>
    <definedName name="MemberSecondDataCalculated" localSheetId="0" hidden="1">EPMFormattingSheet!$F$60</definedName>
    <definedName name="MemberSecondDataCalculated" localSheetId="3" hidden="1">'EPMFormattingSheet (2)'!$F$60</definedName>
    <definedName name="MemberSecondDataChanged" localSheetId="0" hidden="1">EPMFormattingSheet!$F$69</definedName>
    <definedName name="MemberSecondDataChanged" localSheetId="3" hidden="1">'EPMFormattingSheet (2)'!$F$69</definedName>
    <definedName name="MemberSecondDataCustom" localSheetId="0" hidden="1">EPMFormattingSheet!$F$57</definedName>
    <definedName name="MemberSecondDataCustom" localSheetId="3" hidden="1">'EPMFormattingSheet (2)'!$F$57</definedName>
    <definedName name="MemberSecondDataInputable" localSheetId="0" hidden="1">EPMFormattingSheet!$F$63</definedName>
    <definedName name="MemberSecondDataInputable" localSheetId="3" hidden="1">'EPMFormattingSheet (2)'!$F$63</definedName>
    <definedName name="MemberSecondDataItem_1" localSheetId="0" hidden="1">EPMFormattingSheet!$F$74</definedName>
    <definedName name="MemberSecondDataItem_1" localSheetId="3" hidden="1">'EPMFormattingSheet (2)'!$F$74</definedName>
    <definedName name="MemberSecondDataItem_10" localSheetId="0" hidden="1">EPMFormattingSheet!$F$101</definedName>
    <definedName name="MemberSecondDataItem_10" localSheetId="3" hidden="1">'EPMFormattingSheet (2)'!$F$101</definedName>
    <definedName name="MemberSecondDataItem_11" localSheetId="0" hidden="1">EPMFormattingSheet!$F$104</definedName>
    <definedName name="MemberSecondDataItem_11" localSheetId="3" hidden="1">'EPMFormattingSheet (2)'!$F$104</definedName>
    <definedName name="MemberSecondDataItem_12" localSheetId="0" hidden="1">EPMFormattingSheet!$F$107</definedName>
    <definedName name="MemberSecondDataItem_12" localSheetId="3" hidden="1">'EPMFormattingSheet (2)'!$F$107</definedName>
    <definedName name="MemberSecondDataItem_13" localSheetId="0" hidden="1">EPMFormattingSheet!$F$110</definedName>
    <definedName name="MemberSecondDataItem_13" localSheetId="3" hidden="1">'EPMFormattingSheet (2)'!$F$110</definedName>
    <definedName name="MemberSecondDataItem_14" localSheetId="0" hidden="1">EPMFormattingSheet!$F$113</definedName>
    <definedName name="MemberSecondDataItem_14" localSheetId="3" hidden="1">'EPMFormattingSheet (2)'!$F$113</definedName>
    <definedName name="MemberSecondDataItem_15" localSheetId="0" hidden="1">EPMFormattingSheet!$F$116</definedName>
    <definedName name="MemberSecondDataItem_15" localSheetId="3" hidden="1">'EPMFormattingSheet (2)'!$F$116</definedName>
    <definedName name="MemberSecondDataItem_16" localSheetId="0" hidden="1">EPMFormattingSheet!$F$119</definedName>
    <definedName name="MemberSecondDataItem_16" localSheetId="3" hidden="1">'EPMFormattingSheet (2)'!$F$119</definedName>
    <definedName name="MemberSecondDataItem_17" localSheetId="0" hidden="1">EPMFormattingSheet!$F$122</definedName>
    <definedName name="MemberSecondDataItem_17" localSheetId="3" hidden="1">'EPMFormattingSheet (2)'!$F$122</definedName>
    <definedName name="MemberSecondDataItem_18" localSheetId="0" hidden="1">EPMFormattingSheet!$F$125</definedName>
    <definedName name="MemberSecondDataItem_19" localSheetId="0" hidden="1">EPMFormattingSheet!$F$128</definedName>
    <definedName name="MemberSecondDataItem_2" localSheetId="0" hidden="1">EPMFormattingSheet!$F$77</definedName>
    <definedName name="MemberSecondDataItem_2" localSheetId="3" hidden="1">'EPMFormattingSheet (2)'!$F$77</definedName>
    <definedName name="MemberSecondDataItem_20" localSheetId="0" hidden="1">EPMFormattingSheet!$F$131</definedName>
    <definedName name="MemberSecondDataItem_3" localSheetId="0" hidden="1">EPMFormattingSheet!$F$80</definedName>
    <definedName name="MemberSecondDataItem_3" localSheetId="3" hidden="1">'EPMFormattingSheet (2)'!$F$80</definedName>
    <definedName name="MemberSecondDataItem_4" localSheetId="0" hidden="1">EPMFormattingSheet!$F$83</definedName>
    <definedName name="MemberSecondDataItem_4" localSheetId="3" hidden="1">'EPMFormattingSheet (2)'!$F$83</definedName>
    <definedName name="MemberSecondDataItem_5" localSheetId="0" hidden="1">EPMFormattingSheet!$F$86</definedName>
    <definedName name="MemberSecondDataItem_5" localSheetId="3" hidden="1">'EPMFormattingSheet (2)'!$F$86</definedName>
    <definedName name="MemberSecondDataItem_6" localSheetId="0" hidden="1">EPMFormattingSheet!$F$89</definedName>
    <definedName name="MemberSecondDataItem_6" localSheetId="3" hidden="1">'EPMFormattingSheet (2)'!$F$89</definedName>
    <definedName name="MemberSecondDataItem_7" localSheetId="0" hidden="1">EPMFormattingSheet!$F$92</definedName>
    <definedName name="MemberSecondDataItem_7" localSheetId="3" hidden="1">'EPMFormattingSheet (2)'!$F$92</definedName>
    <definedName name="MemberSecondDataItem_8" localSheetId="0" hidden="1">EPMFormattingSheet!$F$95</definedName>
    <definedName name="MemberSecondDataItem_8" localSheetId="3" hidden="1">'EPMFormattingSheet (2)'!$F$95</definedName>
    <definedName name="MemberSecondDataItem_9" localSheetId="0" hidden="1">EPMFormattingSheet!$F$98</definedName>
    <definedName name="MemberSecondDataItem_9" localSheetId="3" hidden="1">'EPMFormattingSheet (2)'!$F$98</definedName>
    <definedName name="MemberSecondDataLocal" localSheetId="0" hidden="1">EPMFormattingSheet!$F$66</definedName>
    <definedName name="MemberSecondDataLocal" localSheetId="3" hidden="1">'EPMFormattingSheet (2)'!$F$66</definedName>
    <definedName name="MemberSecondDataUseCalculated" localSheetId="0" hidden="1">EPMFormattingSheet!$H$60</definedName>
    <definedName name="MemberSecondDataUseCalculated" localSheetId="3" hidden="1">'EPMFormattingSheet (2)'!$H$60</definedName>
    <definedName name="MemberSecondDataUseChanged" localSheetId="0" hidden="1">EPMFormattingSheet!$H$69</definedName>
    <definedName name="MemberSecondDataUseChanged" localSheetId="3" hidden="1">'EPMFormattingSheet (2)'!$H$69</definedName>
    <definedName name="MemberSecondDataUseCustom" localSheetId="0" hidden="1">EPMFormattingSheet!$H$57</definedName>
    <definedName name="MemberSecondDataUseCustom" localSheetId="3" hidden="1">'EPMFormattingSheet (2)'!$H$57</definedName>
    <definedName name="MemberSecondDataUseInputable" localSheetId="0" hidden="1">EPMFormattingSheet!$H$63</definedName>
    <definedName name="MemberSecondDataUseInputable" localSheetId="3" hidden="1">'EPMFormattingSheet (2)'!$H$63</definedName>
    <definedName name="MemberSecondDataUseItem_1" localSheetId="0" hidden="1">EPMFormattingSheet!$H$74</definedName>
    <definedName name="MemberSecondDataUseItem_1" localSheetId="3" hidden="1">'EPMFormattingSheet (2)'!$H$74</definedName>
    <definedName name="MemberSecondDataUseItem_10" localSheetId="0" hidden="1">EPMFormattingSheet!$H$101</definedName>
    <definedName name="MemberSecondDataUseItem_10" localSheetId="3" hidden="1">'EPMFormattingSheet (2)'!$H$101</definedName>
    <definedName name="MemberSecondDataUseItem_11" localSheetId="0" hidden="1">EPMFormattingSheet!$H$104</definedName>
    <definedName name="MemberSecondDataUseItem_11" localSheetId="3" hidden="1">'EPMFormattingSheet (2)'!$H$104</definedName>
    <definedName name="MemberSecondDataUseItem_12" localSheetId="0" hidden="1">EPMFormattingSheet!$H$107</definedName>
    <definedName name="MemberSecondDataUseItem_12" localSheetId="3" hidden="1">'EPMFormattingSheet (2)'!$H$107</definedName>
    <definedName name="MemberSecondDataUseItem_13" localSheetId="0" hidden="1">EPMFormattingSheet!$H$110</definedName>
    <definedName name="MemberSecondDataUseItem_13" localSheetId="3" hidden="1">'EPMFormattingSheet (2)'!$H$110</definedName>
    <definedName name="MemberSecondDataUseItem_14" localSheetId="0" hidden="1">EPMFormattingSheet!$H$113</definedName>
    <definedName name="MemberSecondDataUseItem_14" localSheetId="3" hidden="1">'EPMFormattingSheet (2)'!$H$113</definedName>
    <definedName name="MemberSecondDataUseItem_15" localSheetId="0" hidden="1">EPMFormattingSheet!$H$116</definedName>
    <definedName name="MemberSecondDataUseItem_15" localSheetId="3" hidden="1">'EPMFormattingSheet (2)'!$H$116</definedName>
    <definedName name="MemberSecondDataUseItem_16" localSheetId="0" hidden="1">EPMFormattingSheet!$H$119</definedName>
    <definedName name="MemberSecondDataUseItem_16" localSheetId="3" hidden="1">'EPMFormattingSheet (2)'!$H$119</definedName>
    <definedName name="MemberSecondDataUseItem_17" localSheetId="0" hidden="1">EPMFormattingSheet!$H$122</definedName>
    <definedName name="MemberSecondDataUseItem_17" localSheetId="3" hidden="1">'EPMFormattingSheet (2)'!$H$122</definedName>
    <definedName name="MemberSecondDataUseItem_18" localSheetId="0" hidden="1">EPMFormattingSheet!$H$125</definedName>
    <definedName name="MemberSecondDataUseItem_19" localSheetId="0" hidden="1">EPMFormattingSheet!$H$128</definedName>
    <definedName name="MemberSecondDataUseItem_2" localSheetId="0" hidden="1">EPMFormattingSheet!$H$77</definedName>
    <definedName name="MemberSecondDataUseItem_2" localSheetId="3" hidden="1">'EPMFormattingSheet (2)'!$H$77</definedName>
    <definedName name="MemberSecondDataUseItem_20" localSheetId="0" hidden="1">EPMFormattingSheet!$H$131</definedName>
    <definedName name="MemberSecondDataUseItem_3" localSheetId="0" hidden="1">EPMFormattingSheet!$H$80</definedName>
    <definedName name="MemberSecondDataUseItem_3" localSheetId="3" hidden="1">'EPMFormattingSheet (2)'!$H$80</definedName>
    <definedName name="MemberSecondDataUseItem_4" localSheetId="0" hidden="1">EPMFormattingSheet!$H$83</definedName>
    <definedName name="MemberSecondDataUseItem_4" localSheetId="3" hidden="1">'EPMFormattingSheet (2)'!$H$83</definedName>
    <definedName name="MemberSecondDataUseItem_5" localSheetId="0" hidden="1">EPMFormattingSheet!$H$86</definedName>
    <definedName name="MemberSecondDataUseItem_5" localSheetId="3" hidden="1">'EPMFormattingSheet (2)'!$H$86</definedName>
    <definedName name="MemberSecondDataUseItem_6" localSheetId="0" hidden="1">EPMFormattingSheet!$H$89</definedName>
    <definedName name="MemberSecondDataUseItem_6" localSheetId="3" hidden="1">'EPMFormattingSheet (2)'!$H$89</definedName>
    <definedName name="MemberSecondDataUseItem_7" localSheetId="0" hidden="1">EPMFormattingSheet!$H$92</definedName>
    <definedName name="MemberSecondDataUseItem_7" localSheetId="3" hidden="1">'EPMFormattingSheet (2)'!$H$92</definedName>
    <definedName name="MemberSecondDataUseItem_8" localSheetId="0" hidden="1">EPMFormattingSheet!$H$95</definedName>
    <definedName name="MemberSecondDataUseItem_8" localSheetId="3" hidden="1">'EPMFormattingSheet (2)'!$H$95</definedName>
    <definedName name="MemberSecondDataUseItem_9" localSheetId="0" hidden="1">EPMFormattingSheet!$H$98</definedName>
    <definedName name="MemberSecondDataUseItem_9" localSheetId="3" hidden="1">'EPMFormattingSheet (2)'!$H$98</definedName>
    <definedName name="MemberSecondDataUseLocal" localSheetId="0" hidden="1">EPMFormattingSheet!$H$66</definedName>
    <definedName name="MemberSecondDataUseLocal" localSheetId="3" hidden="1">'EPMFormattingSheet (2)'!$H$66</definedName>
    <definedName name="MemberSecondHeaderCalculated" localSheetId="0" hidden="1">EPMFormattingSheet!$J$60</definedName>
    <definedName name="MemberSecondHeaderCalculated" localSheetId="3" hidden="1">'EPMFormattingSheet (2)'!$J$60</definedName>
    <definedName name="MemberSecondHeaderChanged" localSheetId="0" hidden="1">EPMFormattingSheet!$J$69</definedName>
    <definedName name="MemberSecondHeaderChanged" localSheetId="3" hidden="1">'EPMFormattingSheet (2)'!$J$69</definedName>
    <definedName name="MemberSecondHeaderCustom" localSheetId="0" hidden="1">EPMFormattingSheet!$J$57</definedName>
    <definedName name="MemberSecondHeaderCustom" localSheetId="3" hidden="1">'EPMFormattingSheet (2)'!$J$57</definedName>
    <definedName name="MemberSecondHeaderInputable" localSheetId="0" hidden="1">EPMFormattingSheet!$J$63</definedName>
    <definedName name="MemberSecondHeaderInputable" localSheetId="3" hidden="1">'EPMFormattingSheet (2)'!$J$63</definedName>
    <definedName name="MemberSecondHeaderItem_1" localSheetId="0" hidden="1">EPMFormattingSheet!$J$74</definedName>
    <definedName name="MemberSecondHeaderItem_1" localSheetId="3" hidden="1">'EPMFormattingSheet (2)'!$J$74</definedName>
    <definedName name="MemberSecondHeaderItem_10" localSheetId="0" hidden="1">EPMFormattingSheet!$J$101</definedName>
    <definedName name="MemberSecondHeaderItem_10" localSheetId="3" hidden="1">'EPMFormattingSheet (2)'!$J$101</definedName>
    <definedName name="MemberSecondHeaderItem_11" localSheetId="0" hidden="1">EPMFormattingSheet!$J$104</definedName>
    <definedName name="MemberSecondHeaderItem_11" localSheetId="3" hidden="1">'EPMFormattingSheet (2)'!$J$104</definedName>
    <definedName name="MemberSecondHeaderItem_12" localSheetId="0" hidden="1">EPMFormattingSheet!$J$107</definedName>
    <definedName name="MemberSecondHeaderItem_12" localSheetId="3" hidden="1">'EPMFormattingSheet (2)'!$J$107</definedName>
    <definedName name="MemberSecondHeaderItem_13" localSheetId="0" hidden="1">EPMFormattingSheet!$J$110</definedName>
    <definedName name="MemberSecondHeaderItem_13" localSheetId="3" hidden="1">'EPMFormattingSheet (2)'!$J$110</definedName>
    <definedName name="MemberSecondHeaderItem_14" localSheetId="0" hidden="1">EPMFormattingSheet!$J$113</definedName>
    <definedName name="MemberSecondHeaderItem_14" localSheetId="3" hidden="1">'EPMFormattingSheet (2)'!$J$113</definedName>
    <definedName name="MemberSecondHeaderItem_15" localSheetId="0" hidden="1">EPMFormattingSheet!$J$116</definedName>
    <definedName name="MemberSecondHeaderItem_15" localSheetId="3" hidden="1">'EPMFormattingSheet (2)'!$J$116</definedName>
    <definedName name="MemberSecondHeaderItem_16" localSheetId="0" hidden="1">EPMFormattingSheet!$J$119</definedName>
    <definedName name="MemberSecondHeaderItem_16" localSheetId="3" hidden="1">'EPMFormattingSheet (2)'!$J$119</definedName>
    <definedName name="MemberSecondHeaderItem_17" localSheetId="0" hidden="1">EPMFormattingSheet!$J$122</definedName>
    <definedName name="MemberSecondHeaderItem_17" localSheetId="3" hidden="1">'EPMFormattingSheet (2)'!$J$122</definedName>
    <definedName name="MemberSecondHeaderItem_18" localSheetId="0" hidden="1">EPMFormattingSheet!$J$125</definedName>
    <definedName name="MemberSecondHeaderItem_19" localSheetId="0" hidden="1">EPMFormattingSheet!$J$128</definedName>
    <definedName name="MemberSecondHeaderItem_2" localSheetId="0" hidden="1">EPMFormattingSheet!$J$77</definedName>
    <definedName name="MemberSecondHeaderItem_2" localSheetId="3" hidden="1">'EPMFormattingSheet (2)'!$J$77</definedName>
    <definedName name="MemberSecondHeaderItem_20" localSheetId="0" hidden="1">EPMFormattingSheet!$J$131</definedName>
    <definedName name="MemberSecondHeaderItem_3" localSheetId="0" hidden="1">EPMFormattingSheet!$J$80</definedName>
    <definedName name="MemberSecondHeaderItem_3" localSheetId="3" hidden="1">'EPMFormattingSheet (2)'!$J$80</definedName>
    <definedName name="MemberSecondHeaderItem_4" localSheetId="0" hidden="1">EPMFormattingSheet!$J$83</definedName>
    <definedName name="MemberSecondHeaderItem_4" localSheetId="3" hidden="1">'EPMFormattingSheet (2)'!$J$83</definedName>
    <definedName name="MemberSecondHeaderItem_5" localSheetId="0" hidden="1">EPMFormattingSheet!$J$86</definedName>
    <definedName name="MemberSecondHeaderItem_5" localSheetId="3" hidden="1">'EPMFormattingSheet (2)'!$J$86</definedName>
    <definedName name="MemberSecondHeaderItem_6" localSheetId="0" hidden="1">EPMFormattingSheet!$J$89</definedName>
    <definedName name="MemberSecondHeaderItem_6" localSheetId="3" hidden="1">'EPMFormattingSheet (2)'!$J$89</definedName>
    <definedName name="MemberSecondHeaderItem_7" localSheetId="0" hidden="1">EPMFormattingSheet!$J$92</definedName>
    <definedName name="MemberSecondHeaderItem_7" localSheetId="3" hidden="1">'EPMFormattingSheet (2)'!$J$92</definedName>
    <definedName name="MemberSecondHeaderItem_8" localSheetId="0" hidden="1">EPMFormattingSheet!$J$95</definedName>
    <definedName name="MemberSecondHeaderItem_8" localSheetId="3" hidden="1">'EPMFormattingSheet (2)'!$J$95</definedName>
    <definedName name="MemberSecondHeaderItem_9" localSheetId="0" hidden="1">EPMFormattingSheet!$J$98</definedName>
    <definedName name="MemberSecondHeaderItem_9" localSheetId="3" hidden="1">'EPMFormattingSheet (2)'!$J$98</definedName>
    <definedName name="MemberSecondHeaderLocal" localSheetId="0" hidden="1">EPMFormattingSheet!$J$66</definedName>
    <definedName name="MemberSecondHeaderLocal" localSheetId="3" hidden="1">'EPMFormattingSheet (2)'!$J$66</definedName>
    <definedName name="MemberSecondHeaderUseCalculated" localSheetId="0" hidden="1">EPMFormattingSheet!$L$60</definedName>
    <definedName name="MemberSecondHeaderUseCalculated" localSheetId="3" hidden="1">'EPMFormattingSheet (2)'!$L$60</definedName>
    <definedName name="MemberSecondHeaderUseChanged" localSheetId="0" hidden="1">EPMFormattingSheet!$L$69</definedName>
    <definedName name="MemberSecondHeaderUseChanged" localSheetId="3" hidden="1">'EPMFormattingSheet (2)'!$L$69</definedName>
    <definedName name="MemberSecondHeaderUseCustom" localSheetId="0" hidden="1">EPMFormattingSheet!$L$57</definedName>
    <definedName name="MemberSecondHeaderUseCustom" localSheetId="3" hidden="1">'EPMFormattingSheet (2)'!$L$57</definedName>
    <definedName name="MemberSecondHeaderUseInputable" localSheetId="0" hidden="1">EPMFormattingSheet!$L$63</definedName>
    <definedName name="MemberSecondHeaderUseInputable" localSheetId="3" hidden="1">'EPMFormattingSheet (2)'!$L$63</definedName>
    <definedName name="MemberSecondHeaderUseItem_1" localSheetId="0" hidden="1">EPMFormattingSheet!$L$74</definedName>
    <definedName name="MemberSecondHeaderUseItem_1" localSheetId="3" hidden="1">'EPMFormattingSheet (2)'!$L$74</definedName>
    <definedName name="MemberSecondHeaderUseItem_10" localSheetId="0" hidden="1">EPMFormattingSheet!$L$101</definedName>
    <definedName name="MemberSecondHeaderUseItem_10" localSheetId="3" hidden="1">'EPMFormattingSheet (2)'!$L$101</definedName>
    <definedName name="MemberSecondHeaderUseItem_11" localSheetId="0" hidden="1">EPMFormattingSheet!$L$104</definedName>
    <definedName name="MemberSecondHeaderUseItem_11" localSheetId="3" hidden="1">'EPMFormattingSheet (2)'!$L$104</definedName>
    <definedName name="MemberSecondHeaderUseItem_12" localSheetId="0" hidden="1">EPMFormattingSheet!$L$107</definedName>
    <definedName name="MemberSecondHeaderUseItem_12" localSheetId="3" hidden="1">'EPMFormattingSheet (2)'!$L$107</definedName>
    <definedName name="MemberSecondHeaderUseItem_13" localSheetId="0" hidden="1">EPMFormattingSheet!$L$110</definedName>
    <definedName name="MemberSecondHeaderUseItem_13" localSheetId="3" hidden="1">'EPMFormattingSheet (2)'!$L$110</definedName>
    <definedName name="MemberSecondHeaderUseItem_14" localSheetId="0" hidden="1">EPMFormattingSheet!$L$113</definedName>
    <definedName name="MemberSecondHeaderUseItem_14" localSheetId="3" hidden="1">'EPMFormattingSheet (2)'!$L$113</definedName>
    <definedName name="MemberSecondHeaderUseItem_15" localSheetId="0" hidden="1">EPMFormattingSheet!$L$116</definedName>
    <definedName name="MemberSecondHeaderUseItem_15" localSheetId="3" hidden="1">'EPMFormattingSheet (2)'!$L$116</definedName>
    <definedName name="MemberSecondHeaderUseItem_16" localSheetId="0" hidden="1">EPMFormattingSheet!$L$119</definedName>
    <definedName name="MemberSecondHeaderUseItem_16" localSheetId="3" hidden="1">'EPMFormattingSheet (2)'!$L$119</definedName>
    <definedName name="MemberSecondHeaderUseItem_17" localSheetId="0" hidden="1">EPMFormattingSheet!$L$122</definedName>
    <definedName name="MemberSecondHeaderUseItem_17" localSheetId="3" hidden="1">'EPMFormattingSheet (2)'!$L$122</definedName>
    <definedName name="MemberSecondHeaderUseItem_18" localSheetId="0" hidden="1">EPMFormattingSheet!$L$125</definedName>
    <definedName name="MemberSecondHeaderUseItem_19" localSheetId="0" hidden="1">EPMFormattingSheet!$L$128</definedName>
    <definedName name="MemberSecondHeaderUseItem_2" localSheetId="0" hidden="1">EPMFormattingSheet!$L$77</definedName>
    <definedName name="MemberSecondHeaderUseItem_2" localSheetId="3" hidden="1">'EPMFormattingSheet (2)'!$L$77</definedName>
    <definedName name="MemberSecondHeaderUseItem_20" localSheetId="0" hidden="1">EPMFormattingSheet!$L$131</definedName>
    <definedName name="MemberSecondHeaderUseItem_3" localSheetId="0" hidden="1">EPMFormattingSheet!$L$80</definedName>
    <definedName name="MemberSecondHeaderUseItem_3" localSheetId="3" hidden="1">'EPMFormattingSheet (2)'!$L$80</definedName>
    <definedName name="MemberSecondHeaderUseItem_4" localSheetId="0" hidden="1">EPMFormattingSheet!$L$83</definedName>
    <definedName name="MemberSecondHeaderUseItem_4" localSheetId="3" hidden="1">'EPMFormattingSheet (2)'!$L$83</definedName>
    <definedName name="MemberSecondHeaderUseItem_5" localSheetId="0" hidden="1">EPMFormattingSheet!$L$86</definedName>
    <definedName name="MemberSecondHeaderUseItem_5" localSheetId="3" hidden="1">'EPMFormattingSheet (2)'!$L$86</definedName>
    <definedName name="MemberSecondHeaderUseItem_6" localSheetId="0" hidden="1">EPMFormattingSheet!$L$89</definedName>
    <definedName name="MemberSecondHeaderUseItem_6" localSheetId="3" hidden="1">'EPMFormattingSheet (2)'!$L$89</definedName>
    <definedName name="MemberSecondHeaderUseItem_7" localSheetId="0" hidden="1">EPMFormattingSheet!$L$92</definedName>
    <definedName name="MemberSecondHeaderUseItem_7" localSheetId="3" hidden="1">'EPMFormattingSheet (2)'!$L$92</definedName>
    <definedName name="MemberSecondHeaderUseItem_8" localSheetId="0" hidden="1">EPMFormattingSheet!$L$95</definedName>
    <definedName name="MemberSecondHeaderUseItem_8" localSheetId="3" hidden="1">'EPMFormattingSheet (2)'!$L$95</definedName>
    <definedName name="MemberSecondHeaderUseItem_9" localSheetId="0" hidden="1">EPMFormattingSheet!$L$98</definedName>
    <definedName name="MemberSecondHeaderUseItem_9" localSheetId="3" hidden="1">'EPMFormattingSheet (2)'!$L$98</definedName>
    <definedName name="MemberSecondHeaderUseLocal" localSheetId="0" hidden="1">EPMFormattingSheet!$L$66</definedName>
    <definedName name="MemberSecondHeaderUseLocal" localSheetId="3" hidden="1">'EPMFormattingSheet (2)'!$L$66</definedName>
    <definedName name="OddDataFirst" localSheetId="0" hidden="1">EPMFormattingSheet!$F$166</definedName>
    <definedName name="OddDataFirst" localSheetId="3" hidden="1">'EPMFormattingSheet (2)'!$F$166</definedName>
    <definedName name="OddDataSecond" localSheetId="0" hidden="1">EPMFormattingSheet!$F$174</definedName>
    <definedName name="OddDataSecond" localSheetId="3" hidden="1">'EPMFormattingSheet (2)'!$F$174</definedName>
    <definedName name="OddDataUseFirst" localSheetId="0" hidden="1">EPMFormattingSheet!$H$166</definedName>
    <definedName name="OddDataUseFirst" localSheetId="3" hidden="1">'EPMFormattingSheet (2)'!$H$166</definedName>
    <definedName name="OddDataUseSecond" localSheetId="0" hidden="1">EPMFormattingSheet!$H$174</definedName>
    <definedName name="OddDataUseSecond" localSheetId="3" hidden="1">'EPMFormattingSheet (2)'!$H$174</definedName>
    <definedName name="OddEvenEndBlock" localSheetId="0" hidden="1">EPMFormattingSheet!$B$179</definedName>
    <definedName name="OddEvenEndBlock" localSheetId="3" hidden="1">'EPMFormattingSheet (2)'!$B$179</definedName>
    <definedName name="OddEvenFirstBlock" localSheetId="0" hidden="1">EPMFormattingSheet!$B$163:$B$170</definedName>
    <definedName name="OddEvenFirstBlock" localSheetId="3" hidden="1">'EPMFormattingSheet (2)'!$B$163:$B$170</definedName>
    <definedName name="OddEvenSecondBlock" localSheetId="0" hidden="1">EPMFormattingSheet!$B$171:$B$178</definedName>
    <definedName name="OddEvenSecondBlock" localSheetId="3" hidden="1">'EPMFormattingSheet (2)'!$B$171:$B$178</definedName>
    <definedName name="OddHeaderFirst" localSheetId="0" hidden="1">EPMFormattingSheet!$J$166</definedName>
    <definedName name="OddHeaderFirst" localSheetId="3" hidden="1">'EPMFormattingSheet (2)'!$J$166</definedName>
    <definedName name="OddHeaderSecond" localSheetId="0" hidden="1">EPMFormattingSheet!$J$174</definedName>
    <definedName name="OddHeaderSecond" localSheetId="3" hidden="1">'EPMFormattingSheet (2)'!$J$174</definedName>
    <definedName name="OddHeaderUseFirst" localSheetId="0" hidden="1">EPMFormattingSheet!$L$166</definedName>
    <definedName name="OddHeaderUseFirst" localSheetId="3" hidden="1">'EPMFormattingSheet (2)'!$L$166</definedName>
    <definedName name="OddHeaderUseSecond" localSheetId="0" hidden="1">EPMFormattingSheet!$L$174</definedName>
    <definedName name="OddHeaderUseSecond" localSheetId="3" hidden="1">'EPMFormattingSheet (2)'!$L$174</definedName>
    <definedName name="PageHeaderDefaultHeader" localSheetId="0" hidden="1">EPMFormattingSheet!$F$185</definedName>
    <definedName name="PageHeaderDefaultHeader" localSheetId="3" hidden="1">'EPMFormattingSheet (2)'!$F$185</definedName>
    <definedName name="PageHeaderDefaultHeaderUse" localSheetId="0" hidden="1">EPMFormattingSheet!$H$185:$L$185</definedName>
    <definedName name="PageHeaderDefaultHeaderUse" localSheetId="3" hidden="1">'EPMFormattingSheet (2)'!$H$185:$L$185</definedName>
    <definedName name="RemoveLevelFirst" localSheetId="0" hidden="1">EPMFormattingSheet!$D$26</definedName>
    <definedName name="RemoveLevelFirst" localSheetId="3" hidden="1">'EPMFormattingSheet (2)'!$D$47</definedName>
    <definedName name="RemoveLevelSecond" localSheetId="0" hidden="1">EPMFormattingSheet!$D$47</definedName>
    <definedName name="RemoveLevelSecond" localSheetId="3" hidden="1">'EPMFormattingSheet (2)'!$D$26</definedName>
  </definedNames>
  <calcPr calcId="152511"/>
</workbook>
</file>

<file path=xl/calcChain.xml><?xml version="1.0" encoding="utf-8"?>
<calcChain xmlns="http://schemas.openxmlformats.org/spreadsheetml/2006/main">
  <c r="T57" i="6" l="1"/>
  <c r="R57" i="6"/>
  <c r="Y50" i="6"/>
  <c r="Y49" i="6"/>
  <c r="Y48" i="6"/>
  <c r="T56" i="6"/>
  <c r="R56" i="6"/>
  <c r="T55" i="6"/>
  <c r="R55" i="6"/>
  <c r="T54" i="6"/>
  <c r="R54" i="6"/>
  <c r="T53" i="6"/>
  <c r="R53" i="6"/>
  <c r="T52" i="6"/>
  <c r="R52" i="6"/>
  <c r="T51" i="6"/>
  <c r="R51" i="6"/>
  <c r="X50" i="6"/>
  <c r="W50" i="6"/>
  <c r="V50" i="6"/>
  <c r="U50" i="6"/>
  <c r="T50" i="6"/>
  <c r="S50" i="6"/>
  <c r="X49" i="6"/>
  <c r="W49" i="6"/>
  <c r="V49" i="6"/>
  <c r="U49" i="6"/>
  <c r="T49" i="6"/>
  <c r="S49" i="6"/>
  <c r="X48" i="6"/>
  <c r="W48" i="6"/>
  <c r="V48" i="6"/>
  <c r="U48" i="6"/>
  <c r="T48" i="6"/>
  <c r="S48" i="6"/>
  <c r="Z40" i="6"/>
  <c r="X40" i="6"/>
  <c r="V40" i="6"/>
  <c r="U40" i="6"/>
  <c r="T40" i="6"/>
  <c r="S40" i="6"/>
  <c r="B30" i="6"/>
  <c r="C16" i="6"/>
  <c r="C15" i="6"/>
  <c r="C14" i="6"/>
  <c r="C13" i="6"/>
  <c r="C6" i="6"/>
  <c r="C5" i="6"/>
  <c r="G12" i="6"/>
  <c r="E12" i="6"/>
  <c r="H9" i="6"/>
  <c r="G9" i="6"/>
  <c r="J8" i="6"/>
  <c r="E7" i="6"/>
  <c r="E6" i="6"/>
  <c r="G7" i="6"/>
  <c r="G4" i="6"/>
  <c r="E4" i="6"/>
  <c r="T1" i="6"/>
  <c r="AI91" i="1"/>
  <c r="AI90" i="1"/>
  <c r="AI89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X91" i="1"/>
  <c r="V91" i="1"/>
  <c r="T91" i="1"/>
  <c r="R91" i="1"/>
  <c r="P91" i="1"/>
  <c r="O91" i="1"/>
  <c r="N91" i="1"/>
  <c r="M91" i="1"/>
  <c r="X90" i="1"/>
  <c r="V90" i="1"/>
  <c r="T90" i="1"/>
  <c r="R90" i="1"/>
  <c r="P90" i="1"/>
  <c r="O90" i="1"/>
  <c r="N90" i="1"/>
  <c r="M90" i="1"/>
  <c r="X89" i="1"/>
  <c r="V89" i="1"/>
  <c r="T89" i="1"/>
  <c r="R89" i="1"/>
  <c r="P89" i="1"/>
  <c r="O89" i="1"/>
  <c r="N89" i="1"/>
  <c r="M89" i="1"/>
  <c r="X88" i="1"/>
  <c r="V88" i="1"/>
  <c r="T88" i="1"/>
  <c r="R88" i="1"/>
  <c r="P88" i="1"/>
  <c r="O88" i="1"/>
  <c r="N88" i="1"/>
  <c r="M88" i="1"/>
  <c r="X87" i="1"/>
  <c r="V87" i="1"/>
  <c r="T87" i="1"/>
  <c r="R87" i="1"/>
  <c r="P87" i="1"/>
  <c r="O87" i="1"/>
  <c r="N87" i="1"/>
  <c r="M87" i="1"/>
  <c r="X86" i="1"/>
  <c r="V86" i="1"/>
  <c r="T86" i="1"/>
  <c r="R86" i="1"/>
  <c r="P86" i="1"/>
  <c r="O86" i="1"/>
  <c r="N86" i="1"/>
  <c r="M86" i="1"/>
  <c r="X85" i="1"/>
  <c r="V85" i="1"/>
  <c r="T85" i="1"/>
  <c r="R85" i="1"/>
  <c r="P85" i="1"/>
  <c r="O85" i="1"/>
  <c r="N85" i="1"/>
  <c r="M85" i="1"/>
  <c r="X84" i="1"/>
  <c r="V84" i="1"/>
  <c r="T84" i="1"/>
  <c r="R84" i="1"/>
  <c r="P84" i="1"/>
  <c r="O84" i="1"/>
  <c r="N84" i="1"/>
  <c r="M84" i="1"/>
  <c r="X83" i="1"/>
  <c r="V83" i="1"/>
  <c r="T83" i="1"/>
  <c r="R83" i="1"/>
  <c r="P83" i="1"/>
  <c r="O83" i="1"/>
  <c r="N83" i="1"/>
  <c r="M83" i="1"/>
  <c r="X82" i="1"/>
  <c r="V82" i="1"/>
  <c r="T82" i="1"/>
  <c r="R82" i="1"/>
  <c r="P82" i="1"/>
  <c r="O82" i="1"/>
  <c r="N82" i="1"/>
  <c r="M82" i="1"/>
  <c r="X81" i="1"/>
  <c r="V81" i="1"/>
  <c r="T81" i="1"/>
  <c r="R81" i="1"/>
  <c r="P81" i="1"/>
  <c r="O81" i="1"/>
  <c r="N81" i="1"/>
  <c r="M81" i="1"/>
  <c r="X80" i="1"/>
  <c r="V80" i="1"/>
  <c r="T80" i="1"/>
  <c r="R80" i="1"/>
  <c r="P80" i="1"/>
  <c r="O80" i="1"/>
  <c r="N80" i="1"/>
  <c r="M80" i="1"/>
  <c r="X79" i="1"/>
  <c r="V79" i="1"/>
  <c r="T79" i="1"/>
  <c r="R79" i="1"/>
  <c r="P79" i="1"/>
  <c r="O79" i="1"/>
  <c r="N79" i="1"/>
  <c r="M79" i="1"/>
  <c r="X78" i="1"/>
  <c r="V78" i="1"/>
  <c r="T78" i="1"/>
  <c r="R78" i="1"/>
  <c r="P78" i="1"/>
  <c r="O78" i="1"/>
  <c r="N78" i="1"/>
  <c r="M78" i="1"/>
  <c r="X77" i="1"/>
  <c r="V77" i="1"/>
  <c r="T77" i="1"/>
  <c r="R77" i="1"/>
  <c r="P77" i="1"/>
  <c r="O77" i="1"/>
  <c r="N77" i="1"/>
  <c r="M77" i="1"/>
  <c r="X76" i="1"/>
  <c r="V76" i="1"/>
  <c r="T76" i="1"/>
  <c r="R76" i="1"/>
  <c r="P76" i="1"/>
  <c r="O76" i="1"/>
  <c r="N76" i="1"/>
  <c r="M76" i="1"/>
  <c r="X75" i="1"/>
  <c r="V75" i="1"/>
  <c r="T75" i="1"/>
  <c r="R75" i="1"/>
  <c r="P75" i="1"/>
  <c r="O75" i="1"/>
  <c r="N75" i="1"/>
  <c r="M75" i="1"/>
  <c r="X74" i="1"/>
  <c r="V74" i="1"/>
  <c r="T74" i="1"/>
  <c r="R74" i="1"/>
  <c r="P74" i="1"/>
  <c r="O74" i="1"/>
  <c r="N74" i="1"/>
  <c r="M74" i="1"/>
  <c r="X73" i="1"/>
  <c r="V73" i="1"/>
  <c r="T73" i="1"/>
  <c r="R73" i="1"/>
  <c r="P73" i="1"/>
  <c r="O73" i="1"/>
  <c r="N73" i="1"/>
  <c r="M73" i="1"/>
  <c r="X72" i="1"/>
  <c r="V72" i="1"/>
  <c r="T72" i="1"/>
  <c r="R72" i="1"/>
  <c r="P72" i="1"/>
  <c r="O72" i="1"/>
  <c r="N72" i="1"/>
  <c r="M72" i="1"/>
  <c r="X71" i="1"/>
  <c r="V71" i="1"/>
  <c r="T71" i="1"/>
  <c r="R71" i="1"/>
  <c r="P71" i="1"/>
  <c r="O71" i="1"/>
  <c r="N71" i="1"/>
  <c r="M71" i="1"/>
  <c r="X70" i="1"/>
  <c r="V70" i="1"/>
  <c r="T70" i="1"/>
  <c r="R70" i="1"/>
  <c r="P70" i="1"/>
  <c r="O70" i="1"/>
  <c r="N70" i="1"/>
  <c r="M70" i="1"/>
  <c r="X69" i="1"/>
  <c r="V69" i="1"/>
  <c r="T69" i="1"/>
  <c r="R69" i="1"/>
  <c r="P69" i="1"/>
  <c r="O69" i="1"/>
  <c r="N69" i="1"/>
  <c r="M69" i="1"/>
  <c r="X68" i="1"/>
  <c r="V68" i="1"/>
  <c r="T68" i="1"/>
  <c r="R68" i="1"/>
  <c r="P68" i="1"/>
  <c r="O68" i="1"/>
  <c r="N68" i="1"/>
  <c r="M68" i="1"/>
  <c r="X67" i="1"/>
  <c r="V67" i="1"/>
  <c r="T67" i="1"/>
  <c r="R67" i="1"/>
  <c r="P67" i="1"/>
  <c r="O67" i="1"/>
  <c r="N67" i="1"/>
  <c r="M67" i="1"/>
  <c r="X66" i="1"/>
  <c r="V66" i="1"/>
  <c r="T66" i="1"/>
  <c r="R66" i="1"/>
  <c r="P66" i="1"/>
  <c r="O66" i="1"/>
  <c r="N66" i="1"/>
  <c r="M66" i="1"/>
  <c r="X65" i="1"/>
  <c r="V65" i="1"/>
  <c r="T65" i="1"/>
  <c r="R65" i="1"/>
  <c r="P65" i="1"/>
  <c r="O65" i="1"/>
  <c r="N65" i="1"/>
  <c r="M65" i="1"/>
  <c r="X64" i="1"/>
  <c r="V64" i="1"/>
  <c r="T64" i="1"/>
  <c r="R64" i="1"/>
  <c r="P64" i="1"/>
  <c r="O64" i="1"/>
  <c r="N64" i="1"/>
  <c r="M64" i="1"/>
  <c r="X63" i="1"/>
  <c r="V63" i="1"/>
  <c r="T63" i="1"/>
  <c r="R63" i="1"/>
  <c r="P63" i="1"/>
  <c r="O63" i="1"/>
  <c r="N63" i="1"/>
  <c r="M63" i="1"/>
  <c r="X62" i="1"/>
  <c r="V62" i="1"/>
  <c r="T62" i="1"/>
  <c r="R62" i="1"/>
  <c r="P62" i="1"/>
  <c r="O62" i="1"/>
  <c r="N62" i="1"/>
  <c r="M62" i="1"/>
  <c r="X61" i="1"/>
  <c r="V61" i="1"/>
  <c r="T61" i="1"/>
  <c r="R61" i="1"/>
  <c r="P61" i="1"/>
  <c r="O61" i="1"/>
  <c r="N61" i="1"/>
  <c r="M61" i="1"/>
  <c r="X60" i="1"/>
  <c r="V60" i="1"/>
  <c r="T60" i="1"/>
  <c r="R60" i="1"/>
  <c r="P60" i="1"/>
  <c r="O60" i="1"/>
  <c r="N60" i="1"/>
  <c r="M60" i="1"/>
  <c r="X59" i="1"/>
  <c r="V59" i="1"/>
  <c r="T59" i="1"/>
  <c r="R59" i="1"/>
  <c r="P59" i="1"/>
  <c r="O59" i="1"/>
  <c r="N59" i="1"/>
  <c r="M59" i="1"/>
  <c r="X58" i="1"/>
  <c r="V58" i="1"/>
  <c r="T58" i="1"/>
  <c r="R58" i="1"/>
  <c r="P58" i="1"/>
  <c r="O58" i="1"/>
  <c r="N58" i="1"/>
  <c r="M58" i="1"/>
  <c r="X57" i="1"/>
  <c r="V57" i="1"/>
  <c r="T57" i="1"/>
  <c r="R57" i="1"/>
  <c r="P57" i="1"/>
  <c r="O57" i="1"/>
  <c r="N57" i="1"/>
  <c r="M57" i="1"/>
  <c r="X56" i="1"/>
  <c r="V56" i="1"/>
  <c r="T56" i="1"/>
  <c r="R56" i="1"/>
  <c r="P56" i="1"/>
  <c r="O56" i="1"/>
  <c r="N56" i="1"/>
  <c r="M56" i="1"/>
  <c r="X55" i="1"/>
  <c r="V55" i="1"/>
  <c r="T55" i="1"/>
  <c r="R55" i="1"/>
  <c r="P55" i="1"/>
  <c r="O55" i="1"/>
  <c r="N55" i="1"/>
  <c r="M55" i="1"/>
  <c r="X54" i="1"/>
  <c r="V54" i="1"/>
  <c r="T54" i="1"/>
  <c r="R54" i="1"/>
  <c r="P54" i="1"/>
  <c r="O54" i="1"/>
  <c r="N54" i="1"/>
  <c r="M54" i="1"/>
  <c r="X53" i="1"/>
  <c r="V53" i="1"/>
  <c r="T53" i="1"/>
  <c r="R53" i="1"/>
  <c r="P53" i="1"/>
  <c r="O53" i="1"/>
  <c r="N53" i="1"/>
  <c r="M53" i="1"/>
  <c r="X52" i="1"/>
  <c r="V52" i="1"/>
  <c r="T52" i="1"/>
  <c r="R52" i="1"/>
  <c r="P52" i="1"/>
  <c r="O52" i="1"/>
  <c r="N52" i="1"/>
  <c r="M52" i="1"/>
  <c r="X51" i="1"/>
  <c r="V51" i="1"/>
  <c r="T51" i="1"/>
  <c r="R51" i="1"/>
  <c r="P51" i="1"/>
  <c r="O51" i="1"/>
  <c r="N51" i="1"/>
  <c r="M51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Z40" i="1"/>
  <c r="V40" i="1"/>
  <c r="T40" i="1"/>
  <c r="S40" i="1"/>
  <c r="R40" i="1"/>
  <c r="Q40" i="1"/>
  <c r="B30" i="1"/>
  <c r="C14" i="1"/>
  <c r="C13" i="1"/>
  <c r="C6" i="1"/>
  <c r="C5" i="1"/>
  <c r="G12" i="1"/>
  <c r="E12" i="1"/>
  <c r="H9" i="1"/>
  <c r="G9" i="1"/>
  <c r="J8" i="1"/>
  <c r="E7" i="1"/>
  <c r="E6" i="1"/>
  <c r="G7" i="1"/>
  <c r="G4" i="1"/>
  <c r="E4" i="1"/>
  <c r="T1" i="1"/>
  <c r="U57" i="6"/>
  <c r="V57" i="6"/>
  <c r="W57" i="6"/>
  <c r="X57" i="6"/>
  <c r="Y52" i="6"/>
  <c r="Y53" i="6"/>
  <c r="Y54" i="6"/>
  <c r="Y55" i="6"/>
  <c r="Y56" i="6"/>
  <c r="Y51" i="6"/>
  <c r="Y91" i="1"/>
  <c r="Z91" i="1"/>
  <c r="AA91" i="1"/>
  <c r="AB9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51" i="1"/>
  <c r="Y57" i="6" l="1"/>
  <c r="S57" i="6"/>
  <c r="S55" i="6"/>
  <c r="S53" i="6"/>
  <c r="S51" i="6"/>
  <c r="S56" i="6"/>
  <c r="S54" i="6"/>
  <c r="S52" i="6"/>
  <c r="W91" i="1"/>
  <c r="S91" i="1"/>
  <c r="U91" i="1"/>
  <c r="Q91" i="1"/>
  <c r="W90" i="1"/>
  <c r="U90" i="1"/>
  <c r="S90" i="1"/>
  <c r="Q90" i="1"/>
  <c r="U89" i="1"/>
  <c r="W89" i="1"/>
  <c r="S89" i="1"/>
  <c r="Q89" i="1"/>
  <c r="W88" i="1"/>
  <c r="U88" i="1"/>
  <c r="S88" i="1"/>
  <c r="Q88" i="1"/>
  <c r="W87" i="1"/>
  <c r="S87" i="1"/>
  <c r="U87" i="1"/>
  <c r="Q87" i="1"/>
  <c r="W86" i="1"/>
  <c r="U86" i="1"/>
  <c r="S86" i="1"/>
  <c r="Q86" i="1"/>
  <c r="U85" i="1"/>
  <c r="W85" i="1"/>
  <c r="S85" i="1"/>
  <c r="Q85" i="1"/>
  <c r="W84" i="1"/>
  <c r="U84" i="1"/>
  <c r="S84" i="1"/>
  <c r="Q84" i="1"/>
  <c r="W83" i="1"/>
  <c r="S83" i="1"/>
  <c r="U83" i="1"/>
  <c r="Q83" i="1"/>
  <c r="W82" i="1"/>
  <c r="U82" i="1"/>
  <c r="S82" i="1"/>
  <c r="Q82" i="1"/>
  <c r="U81" i="1"/>
  <c r="W81" i="1"/>
  <c r="S81" i="1"/>
  <c r="Q81" i="1"/>
  <c r="W80" i="1"/>
  <c r="U80" i="1"/>
  <c r="S80" i="1"/>
  <c r="Q80" i="1"/>
  <c r="W79" i="1"/>
  <c r="S79" i="1"/>
  <c r="U79" i="1"/>
  <c r="Q79" i="1"/>
  <c r="W78" i="1"/>
  <c r="U78" i="1"/>
  <c r="S78" i="1"/>
  <c r="Q78" i="1"/>
  <c r="U77" i="1"/>
  <c r="W77" i="1"/>
  <c r="S77" i="1"/>
  <c r="Q77" i="1"/>
  <c r="W76" i="1"/>
  <c r="U76" i="1"/>
  <c r="S76" i="1"/>
  <c r="Q76" i="1"/>
  <c r="W75" i="1"/>
  <c r="S75" i="1"/>
  <c r="U75" i="1"/>
  <c r="Q75" i="1"/>
  <c r="W74" i="1"/>
  <c r="U74" i="1"/>
  <c r="S74" i="1"/>
  <c r="Q74" i="1"/>
  <c r="U73" i="1"/>
  <c r="W73" i="1"/>
  <c r="S73" i="1"/>
  <c r="Q73" i="1"/>
  <c r="W72" i="1"/>
  <c r="U72" i="1"/>
  <c r="S72" i="1"/>
  <c r="Q72" i="1"/>
  <c r="W71" i="1"/>
  <c r="S71" i="1"/>
  <c r="U71" i="1"/>
  <c r="Q71" i="1"/>
  <c r="W70" i="1"/>
  <c r="U70" i="1"/>
  <c r="S70" i="1"/>
  <c r="Q70" i="1"/>
  <c r="U69" i="1"/>
  <c r="W69" i="1"/>
  <c r="S69" i="1"/>
  <c r="Q69" i="1"/>
  <c r="W68" i="1"/>
  <c r="U68" i="1"/>
  <c r="S68" i="1"/>
  <c r="Q68" i="1"/>
  <c r="W67" i="1"/>
  <c r="S67" i="1"/>
  <c r="U67" i="1"/>
  <c r="Q67" i="1"/>
  <c r="W66" i="1"/>
  <c r="U66" i="1"/>
  <c r="S66" i="1"/>
  <c r="Q66" i="1"/>
  <c r="U65" i="1"/>
  <c r="Q65" i="1"/>
  <c r="W65" i="1"/>
  <c r="S65" i="1"/>
  <c r="W64" i="1"/>
  <c r="U64" i="1"/>
  <c r="S64" i="1"/>
  <c r="Q64" i="1"/>
  <c r="W63" i="1"/>
  <c r="S63" i="1"/>
  <c r="U63" i="1"/>
  <c r="Q63" i="1"/>
  <c r="W62" i="1"/>
  <c r="U62" i="1"/>
  <c r="S62" i="1"/>
  <c r="Q62" i="1"/>
  <c r="U61" i="1"/>
  <c r="Q61" i="1"/>
  <c r="W61" i="1"/>
  <c r="S61" i="1"/>
  <c r="W60" i="1"/>
  <c r="U60" i="1"/>
  <c r="S60" i="1"/>
  <c r="Q60" i="1"/>
  <c r="W59" i="1"/>
  <c r="S59" i="1"/>
  <c r="U59" i="1"/>
  <c r="Q59" i="1"/>
  <c r="W58" i="1"/>
  <c r="U58" i="1"/>
  <c r="S58" i="1"/>
  <c r="Q58" i="1"/>
  <c r="U57" i="1"/>
  <c r="Q57" i="1"/>
  <c r="W57" i="1"/>
  <c r="S57" i="1"/>
  <c r="W56" i="1"/>
  <c r="U56" i="1"/>
  <c r="S56" i="1"/>
  <c r="Q56" i="1"/>
  <c r="W55" i="1"/>
  <c r="S55" i="1"/>
  <c r="U55" i="1"/>
  <c r="Q55" i="1"/>
  <c r="W54" i="1"/>
  <c r="U54" i="1"/>
  <c r="S54" i="1"/>
  <c r="Q54" i="1"/>
  <c r="U53" i="1"/>
  <c r="Q53" i="1"/>
  <c r="W53" i="1"/>
  <c r="S53" i="1"/>
  <c r="W52" i="1"/>
  <c r="U52" i="1"/>
  <c r="S52" i="1"/>
  <c r="Q52" i="1"/>
  <c r="W51" i="1"/>
  <c r="U51" i="1"/>
  <c r="S51" i="1"/>
  <c r="Q51" i="1"/>
  <c r="AF51" i="1"/>
  <c r="AG51" i="1"/>
  <c r="AE51" i="1"/>
  <c r="AD51" i="1"/>
  <c r="AG89" i="1"/>
  <c r="AE89" i="1"/>
  <c r="AF89" i="1"/>
  <c r="AD89" i="1"/>
  <c r="AG87" i="1"/>
  <c r="AE87" i="1"/>
  <c r="AF87" i="1"/>
  <c r="AD87" i="1"/>
  <c r="AG85" i="1"/>
  <c r="AE85" i="1"/>
  <c r="AF85" i="1"/>
  <c r="AD85" i="1"/>
  <c r="AG83" i="1"/>
  <c r="AE83" i="1"/>
  <c r="AF83" i="1"/>
  <c r="AD83" i="1"/>
  <c r="AG81" i="1"/>
  <c r="AE81" i="1"/>
  <c r="AF81" i="1"/>
  <c r="AD81" i="1"/>
  <c r="AG79" i="1"/>
  <c r="AE79" i="1"/>
  <c r="AF79" i="1"/>
  <c r="AD79" i="1"/>
  <c r="AG77" i="1"/>
  <c r="AE77" i="1"/>
  <c r="AF77" i="1"/>
  <c r="AD77" i="1"/>
  <c r="AG75" i="1"/>
  <c r="AE75" i="1"/>
  <c r="AF75" i="1"/>
  <c r="AD75" i="1"/>
  <c r="AG73" i="1"/>
  <c r="AE73" i="1"/>
  <c r="AF73" i="1"/>
  <c r="AD73" i="1"/>
  <c r="AG71" i="1"/>
  <c r="AE71" i="1"/>
  <c r="AF71" i="1"/>
  <c r="AD71" i="1"/>
  <c r="AG69" i="1"/>
  <c r="AE69" i="1"/>
  <c r="AF69" i="1"/>
  <c r="AD69" i="1"/>
  <c r="AG67" i="1"/>
  <c r="AE67" i="1"/>
  <c r="AF67" i="1"/>
  <c r="AD67" i="1"/>
  <c r="AG65" i="1"/>
  <c r="AE65" i="1"/>
  <c r="AF65" i="1"/>
  <c r="AD65" i="1"/>
  <c r="AG63" i="1"/>
  <c r="AE63" i="1"/>
  <c r="AF63" i="1"/>
  <c r="AD63" i="1"/>
  <c r="AG61" i="1"/>
  <c r="AE61" i="1"/>
  <c r="AF61" i="1"/>
  <c r="AD61" i="1"/>
  <c r="AG59" i="1"/>
  <c r="AE59" i="1"/>
  <c r="AF59" i="1"/>
  <c r="AD59" i="1"/>
  <c r="AG57" i="1"/>
  <c r="AE57" i="1"/>
  <c r="AF57" i="1"/>
  <c r="AD57" i="1"/>
  <c r="AG55" i="1"/>
  <c r="AE55" i="1"/>
  <c r="AF55" i="1"/>
  <c r="AD55" i="1"/>
  <c r="AG53" i="1"/>
  <c r="AE53" i="1"/>
  <c r="AF53" i="1"/>
  <c r="AD53" i="1"/>
  <c r="AC91" i="1"/>
  <c r="AF90" i="1"/>
  <c r="AG90" i="1"/>
  <c r="AE90" i="1"/>
  <c r="AD90" i="1"/>
  <c r="AF88" i="1"/>
  <c r="AG88" i="1"/>
  <c r="AE88" i="1"/>
  <c r="AD88" i="1"/>
  <c r="AF86" i="1"/>
  <c r="AG86" i="1"/>
  <c r="AE86" i="1"/>
  <c r="AD86" i="1"/>
  <c r="AF84" i="1"/>
  <c r="AG84" i="1"/>
  <c r="AE84" i="1"/>
  <c r="AD84" i="1"/>
  <c r="AF82" i="1"/>
  <c r="AG82" i="1"/>
  <c r="AE82" i="1"/>
  <c r="AD82" i="1"/>
  <c r="AF80" i="1"/>
  <c r="AG80" i="1"/>
  <c r="AE80" i="1"/>
  <c r="AD80" i="1"/>
  <c r="AF78" i="1"/>
  <c r="AG78" i="1"/>
  <c r="AE78" i="1"/>
  <c r="AD78" i="1"/>
  <c r="AF76" i="1"/>
  <c r="AG76" i="1"/>
  <c r="AE76" i="1"/>
  <c r="AD76" i="1"/>
  <c r="AF74" i="1"/>
  <c r="AG74" i="1"/>
  <c r="AE74" i="1"/>
  <c r="AD74" i="1"/>
  <c r="AF72" i="1"/>
  <c r="AG72" i="1"/>
  <c r="AE72" i="1"/>
  <c r="AD72" i="1"/>
  <c r="AF70" i="1"/>
  <c r="AG70" i="1"/>
  <c r="AE70" i="1"/>
  <c r="AD70" i="1"/>
  <c r="AF68" i="1"/>
  <c r="AG68" i="1"/>
  <c r="AE68" i="1"/>
  <c r="AD68" i="1"/>
  <c r="AF66" i="1"/>
  <c r="AG66" i="1"/>
  <c r="AE66" i="1"/>
  <c r="AD66" i="1"/>
  <c r="AF64" i="1"/>
  <c r="AG64" i="1"/>
  <c r="AE64" i="1"/>
  <c r="AD64" i="1"/>
  <c r="AF62" i="1"/>
  <c r="AG62" i="1"/>
  <c r="AE62" i="1"/>
  <c r="AD62" i="1"/>
  <c r="AF60" i="1"/>
  <c r="AG60" i="1"/>
  <c r="AE60" i="1"/>
  <c r="AD60" i="1"/>
  <c r="AF58" i="1"/>
  <c r="AG58" i="1"/>
  <c r="AE58" i="1"/>
  <c r="AD58" i="1"/>
  <c r="AF56" i="1"/>
  <c r="AG56" i="1"/>
  <c r="AE56" i="1"/>
  <c r="AD56" i="1"/>
  <c r="AF54" i="1"/>
  <c r="AD54" i="1"/>
  <c r="AG54" i="1"/>
  <c r="AE54" i="1"/>
  <c r="AF52" i="1"/>
  <c r="AD52" i="1"/>
  <c r="AG52" i="1"/>
  <c r="AE52" i="1"/>
  <c r="D45" i="7"/>
  <c r="D42" i="7"/>
  <c r="D39" i="7"/>
  <c r="D24" i="7"/>
  <c r="D21" i="7"/>
  <c r="D18" i="7"/>
  <c r="D22" i="6"/>
  <c r="B22" i="6"/>
  <c r="E21" i="6"/>
  <c r="B21" i="6"/>
  <c r="F14" i="6"/>
  <c r="F13" i="6"/>
  <c r="F11" i="6"/>
  <c r="C11" i="6"/>
  <c r="F10" i="6"/>
  <c r="C10" i="6"/>
  <c r="F6" i="6"/>
  <c r="F5" i="6"/>
  <c r="AG91" i="1" l="1"/>
  <c r="AE91" i="1"/>
  <c r="AF91" i="1"/>
  <c r="AD91" i="1"/>
  <c r="D9" i="6"/>
  <c r="E8" i="6"/>
  <c r="C8" i="6" s="1"/>
  <c r="J4" i="6"/>
  <c r="C4" i="6"/>
  <c r="J7" i="6"/>
  <c r="C7" i="6"/>
  <c r="C12" i="6"/>
  <c r="F12" i="6" l="1"/>
  <c r="W39" i="6" s="1"/>
  <c r="E9" i="6"/>
  <c r="H8" i="6"/>
  <c r="Y40" i="6"/>
  <c r="I8" i="6"/>
  <c r="Y3" i="6"/>
  <c r="X3" i="6"/>
  <c r="H7" i="6"/>
  <c r="F7" i="6" s="1"/>
  <c r="H4" i="6"/>
  <c r="F4" i="6" s="1"/>
  <c r="C25" i="6" l="1"/>
  <c r="B25" i="6"/>
  <c r="C24" i="6"/>
  <c r="B24" i="6"/>
  <c r="F9" i="6"/>
  <c r="U39" i="6" s="1"/>
  <c r="F8" i="6"/>
  <c r="S39" i="6" s="1"/>
  <c r="C9" i="6"/>
  <c r="D9" i="1" l="1"/>
  <c r="T4" i="6"/>
  <c r="X45" i="6"/>
  <c r="X1" i="6"/>
  <c r="V1" i="6"/>
  <c r="Y1" i="6"/>
  <c r="W1" i="6"/>
  <c r="U1" i="6"/>
  <c r="F3" i="6"/>
  <c r="V42" i="6" s="1"/>
  <c r="C22" i="6" l="1"/>
  <c r="E22" i="6"/>
  <c r="W45" i="6"/>
  <c r="V45" i="6"/>
  <c r="U45" i="6"/>
  <c r="AG46" i="1"/>
  <c r="AF46" i="1"/>
  <c r="E21" i="1" l="1"/>
  <c r="B21" i="1"/>
  <c r="C11" i="1" l="1"/>
  <c r="F5" i="1" l="1"/>
  <c r="F6" i="1"/>
  <c r="F10" i="1"/>
  <c r="F11" i="1"/>
  <c r="F13" i="1"/>
  <c r="F14" i="1"/>
  <c r="D45" i="4"/>
  <c r="D42" i="4"/>
  <c r="D39" i="4"/>
  <c r="D24" i="4"/>
  <c r="D21" i="4"/>
  <c r="D18" i="4"/>
  <c r="U40" i="1" l="1"/>
  <c r="J4" i="1"/>
  <c r="E8" i="1"/>
  <c r="C8" i="1" s="1"/>
  <c r="J7" i="1"/>
  <c r="C12" i="1"/>
  <c r="C10" i="1"/>
  <c r="C7" i="1"/>
  <c r="C4" i="1"/>
  <c r="E9" i="1"/>
  <c r="AC3" i="1" l="1"/>
  <c r="AB3" i="1"/>
  <c r="C9" i="1"/>
  <c r="AC1" i="1" l="1"/>
  <c r="AA1" i="1"/>
  <c r="Y1" i="1"/>
  <c r="AB1" i="1"/>
  <c r="Z1" i="1"/>
  <c r="Y40" i="1"/>
  <c r="Z45" i="1"/>
  <c r="AB45" i="1"/>
  <c r="I8" i="1"/>
  <c r="H8" i="1"/>
  <c r="H4" i="1"/>
  <c r="F4" i="1" s="1"/>
  <c r="H7" i="1"/>
  <c r="F7" i="1" s="1"/>
  <c r="B25" i="1"/>
  <c r="C25" i="1"/>
  <c r="C24" i="1"/>
  <c r="B24" i="1"/>
  <c r="T4" i="1"/>
  <c r="F9" i="1"/>
  <c r="S39" i="1" s="1"/>
  <c r="F12" i="1"/>
  <c r="U39" i="1" s="1"/>
  <c r="AA45" i="1" l="1"/>
  <c r="Y45" i="1"/>
  <c r="F8" i="1"/>
  <c r="Q39" i="1" s="1"/>
  <c r="D22" i="1" l="1"/>
  <c r="B22" i="1"/>
  <c r="F3" i="1"/>
  <c r="V42" i="1" s="1"/>
  <c r="C22" i="1"/>
  <c r="E22" i="1"/>
</calcChain>
</file>

<file path=xl/comments1.xml><?xml version="1.0" encoding="utf-8"?>
<comments xmlns="http://schemas.openxmlformats.org/spreadsheetml/2006/main">
  <authors>
    <author>BATOCAJO</author>
    <author>Ajuntament de Barcelona</author>
  </authors>
  <commentList>
    <comment ref="D74" authorId="0" shapeId="0">
      <text>
        <r>
          <rPr>
            <sz val="8"/>
            <color indexed="81"/>
            <rFont val="Tahoma"/>
            <family val="2"/>
          </rPr>
          <t>#NEW_LOCALMEMBER|LocalMember:DESC PROJECTS</t>
        </r>
      </text>
    </comment>
    <comment ref="D77" authorId="0" shapeId="0">
      <text>
        <r>
          <rPr>
            <sz val="8"/>
            <color indexed="81"/>
            <rFont val="Tahoma"/>
            <family val="2"/>
          </rPr>
          <t>#NEW_LOCALMEMBER|LocalMember:ID PROJECTS</t>
        </r>
      </text>
    </comment>
    <comment ref="D80" authorId="0" shapeId="0">
      <text>
        <r>
          <rPr>
            <sz val="8"/>
            <color indexed="81"/>
            <rFont val="Tahoma"/>
            <family val="2"/>
          </rPr>
          <t>#NEW_LOCALMEMBER|LocalMember:DESC FUNCIONAL</t>
        </r>
      </text>
    </comment>
    <comment ref="D83" authorId="0" shapeId="0">
      <text>
        <r>
          <rPr>
            <sz val="8"/>
            <color indexed="81"/>
            <rFont val="Tahoma"/>
            <family val="2"/>
          </rPr>
          <t>#NEW_LOCALMEMBER|LocalMember:ID FUNCIONAL</t>
        </r>
      </text>
    </comment>
    <comment ref="D86" authorId="0" shapeId="0">
      <text>
        <r>
          <rPr>
            <sz val="8"/>
            <color indexed="81"/>
            <rFont val="Tahoma"/>
            <family val="2"/>
          </rPr>
          <t>#NEW_LOCALMEMBER|LocalMember:DESC ECONOMIC</t>
        </r>
      </text>
    </comment>
    <comment ref="D89" authorId="0" shapeId="0">
      <text>
        <r>
          <rPr>
            <sz val="8"/>
            <color indexed="81"/>
            <rFont val="Tahoma"/>
            <family val="2"/>
          </rPr>
          <t>#NEW_LOCALMEMBER|LocalMember:ID ECONOMIC</t>
        </r>
      </text>
    </comment>
    <comment ref="D92" authorId="0" shapeId="0">
      <text>
        <r>
          <rPr>
            <sz val="8"/>
            <color indexed="81"/>
            <rFont val="Tahoma"/>
            <family val="2"/>
          </rPr>
          <t>#NEW_MEMBER|Member:[TIPUS_DATO].[PARENTH1].[TICREDINI]</t>
        </r>
      </text>
    </comment>
    <comment ref="D95" authorId="0" shapeId="0">
      <text>
        <r>
          <rPr>
            <sz val="8"/>
            <color indexed="81"/>
            <rFont val="Tahoma"/>
            <family val="2"/>
          </rPr>
          <t>#NEW_MEMBER|Member:[TIPUS_DATO].[PARENTH1].[TIPREBAS]</t>
        </r>
      </text>
    </comment>
    <comment ref="D98" authorId="0" shapeId="0">
      <text>
        <r>
          <rPr>
            <sz val="8"/>
            <color indexed="81"/>
            <rFont val="Tahoma"/>
            <family val="2"/>
          </rPr>
          <t>#NEW_MEMBER|Member:[TIPUS_DATO].[PARENTH1].[TIPREMAN]</t>
        </r>
      </text>
    </comment>
    <comment ref="D101" authorId="0" shapeId="0">
      <text>
        <r>
          <rPr>
            <sz val="8"/>
            <color indexed="81"/>
            <rFont val="Tahoma"/>
            <family val="2"/>
          </rPr>
          <t>#NEW_MEMBER|Member:[TIPUS_DATO].[PARENTH1].[TIPRETOT]</t>
        </r>
      </text>
    </comment>
    <comment ref="D104" authorId="0" shapeId="0">
      <text>
        <r>
          <rPr>
            <sz val="8"/>
            <color indexed="81"/>
            <rFont val="Tahoma"/>
            <family val="2"/>
          </rPr>
          <t>#NEW_LOCALMEMBER|LocalMember:Comentaris</t>
        </r>
      </text>
    </comment>
    <comment ref="D107" authorId="0" shapeId="0">
      <text>
        <r>
          <rPr>
            <sz val="8"/>
            <color indexed="81"/>
            <rFont val="Tahoma"/>
            <family val="2"/>
          </rPr>
          <t>#NEW_LOCALMEMBER|LocalMember:Porc de Variacio Base</t>
        </r>
      </text>
    </comment>
    <comment ref="D110" authorId="0" shapeId="0">
      <text>
        <r>
          <rPr>
            <sz val="8"/>
            <color indexed="81"/>
            <rFont val="Tahoma"/>
            <family val="2"/>
          </rPr>
          <t>#NEW_LOCALMEMBER|LocalMember:Porc Variacio XXXX</t>
        </r>
      </text>
    </comment>
    <comment ref="D113" authorId="0" shapeId="0">
      <text>
        <r>
          <rPr>
            <sz val="8"/>
            <color indexed="81"/>
            <rFont val="Tahoma"/>
            <family val="2"/>
          </rPr>
          <t>#NEW_MEMBER|Member:[TIPUS_DATO].[PARENTH1].[TIIMNOPLURIS]</t>
        </r>
      </text>
    </comment>
    <comment ref="D116" authorId="0" shapeId="0">
      <text>
        <r>
          <rPr>
            <sz val="8"/>
            <color indexed="81"/>
            <rFont val="Tahoma"/>
            <family val="2"/>
          </rPr>
          <t>#NEW_MEMBER|Member:[TIPUS_DATO].[PARENTH1].[TIIMPTOTPB]</t>
        </r>
      </text>
    </comment>
    <comment ref="D119" authorId="1" shapeId="0">
      <text>
        <r>
          <rPr>
            <sz val="9"/>
            <color indexed="81"/>
            <rFont val="Tahoma"/>
            <family val="2"/>
          </rPr>
          <t>#NEW_LOCALMEMBER|LocalMember:Variació XXXX</t>
        </r>
      </text>
    </comment>
    <comment ref="D122" authorId="1" shapeId="0">
      <text>
        <r>
          <rPr>
            <sz val="9"/>
            <color indexed="81"/>
            <rFont val="Tahoma"/>
            <family val="2"/>
          </rPr>
          <t>#NEW_LOCALMEMBER|LocalMember:ID ORGANIC</t>
        </r>
      </text>
    </comment>
    <comment ref="D125" authorId="1" shapeId="0">
      <text>
        <r>
          <rPr>
            <sz val="9"/>
            <color indexed="81"/>
            <rFont val="Tahoma"/>
            <family val="2"/>
          </rPr>
          <t>#NEW_LOCALMEMBER|LocalMember:DESC ORGANIC</t>
        </r>
      </text>
    </comment>
    <comment ref="D128" authorId="1" shapeId="0">
      <text>
        <r>
          <rPr>
            <sz val="9"/>
            <color indexed="81"/>
            <rFont val="Tahoma"/>
            <family val="2"/>
          </rPr>
          <t>#NEW_MEMBER|Member:[TIPUS_DATO].[PARENTH1].[TINGEXCECRI]</t>
        </r>
      </text>
    </comment>
    <comment ref="D131" authorId="1" shapeId="0">
      <text>
        <r>
          <rPr>
            <sz val="9"/>
            <color indexed="81"/>
            <rFont val="Tahoma"/>
            <family val="2"/>
          </rPr>
          <t>#NEW_LOCALMEMBER|LocalMember:Variació Base</t>
        </r>
      </text>
    </comment>
    <comment ref="D155" authorId="1" shapeId="0">
      <text>
        <r>
          <rPr>
            <sz val="9"/>
            <color indexed="81"/>
            <rFont val="Tahoma"/>
            <family val="2"/>
          </rPr>
          <t>#NEW_LOCALMEMBER|LocalMember:TOTAL</t>
        </r>
      </text>
    </comment>
  </commentList>
</comments>
</file>

<file path=xl/comments2.xml><?xml version="1.0" encoding="utf-8"?>
<comments xmlns="http://schemas.openxmlformats.org/spreadsheetml/2006/main">
  <authors>
    <author>BATOCAJO</author>
    <author>Ajuntament de Barcelona</author>
  </authors>
  <commentList>
    <comment ref="D74" authorId="0" shapeId="0">
      <text>
        <r>
          <rPr>
            <sz val="8"/>
            <color indexed="81"/>
            <rFont val="Tahoma"/>
            <family val="2"/>
          </rPr>
          <t>#NEW_LOCALMEMBER|LocalMember:DESC PROJECTS</t>
        </r>
      </text>
    </comment>
    <comment ref="D77" authorId="0" shapeId="0">
      <text>
        <r>
          <rPr>
            <sz val="8"/>
            <color indexed="81"/>
            <rFont val="Tahoma"/>
            <family val="2"/>
          </rPr>
          <t>#NEW_LOCALMEMBER|LocalMember:ID PROJECTS</t>
        </r>
      </text>
    </comment>
    <comment ref="D80" authorId="0" shapeId="0">
      <text>
        <r>
          <rPr>
            <sz val="8"/>
            <color indexed="81"/>
            <rFont val="Tahoma"/>
            <family val="2"/>
          </rPr>
          <t>#NEW_LOCALMEMBER|LocalMember:DESC FUNCIONAL</t>
        </r>
      </text>
    </comment>
    <comment ref="D83" authorId="0" shapeId="0">
      <text>
        <r>
          <rPr>
            <sz val="8"/>
            <color indexed="81"/>
            <rFont val="Tahoma"/>
            <family val="2"/>
          </rPr>
          <t>#NEW_LOCALMEMBER|LocalMember:ID FUNCIONAL</t>
        </r>
      </text>
    </comment>
    <comment ref="D86" authorId="0" shapeId="0">
      <text>
        <r>
          <rPr>
            <sz val="8"/>
            <color indexed="81"/>
            <rFont val="Tahoma"/>
            <family val="2"/>
          </rPr>
          <t>#NEW_LOCALMEMBER|LocalMember:DESC ECONOMIC</t>
        </r>
      </text>
    </comment>
    <comment ref="D89" authorId="0" shapeId="0">
      <text>
        <r>
          <rPr>
            <sz val="8"/>
            <color indexed="81"/>
            <rFont val="Tahoma"/>
            <family val="2"/>
          </rPr>
          <t>#NEW_LOCALMEMBER|LocalMember:ID ECONOMIC</t>
        </r>
      </text>
    </comment>
    <comment ref="D92" authorId="0" shapeId="0">
      <text>
        <r>
          <rPr>
            <sz val="8"/>
            <color indexed="81"/>
            <rFont val="Tahoma"/>
            <family val="2"/>
          </rPr>
          <t>#NEW_MEMBER|Member:[TIPUS_DATO].[PARENTH1].[TICREDINI]</t>
        </r>
      </text>
    </comment>
    <comment ref="D95" authorId="0" shapeId="0">
      <text>
        <r>
          <rPr>
            <sz val="8"/>
            <color indexed="81"/>
            <rFont val="Tahoma"/>
            <family val="2"/>
          </rPr>
          <t>#NEW_MEMBER|Member:[TIPUS_DATO].[PARENTH1].[TIPREBAS]</t>
        </r>
      </text>
    </comment>
    <comment ref="D98" authorId="0" shapeId="0">
      <text>
        <r>
          <rPr>
            <sz val="8"/>
            <color indexed="81"/>
            <rFont val="Tahoma"/>
            <family val="2"/>
          </rPr>
          <t>#NEW_MEMBER|Member:[TIPUS_DATO].[PARENTH1].[TIPREMAN]</t>
        </r>
      </text>
    </comment>
    <comment ref="D101" authorId="0" shapeId="0">
      <text>
        <r>
          <rPr>
            <sz val="8"/>
            <color indexed="81"/>
            <rFont val="Tahoma"/>
            <family val="2"/>
          </rPr>
          <t>#NEW_MEMBER|Member:[TIPUS_DATO].[PARENTH1].[TIPRETOT]</t>
        </r>
      </text>
    </comment>
    <comment ref="D104" authorId="0" shapeId="0">
      <text>
        <r>
          <rPr>
            <sz val="8"/>
            <color indexed="81"/>
            <rFont val="Tahoma"/>
            <family val="2"/>
          </rPr>
          <t>#NEW_LOCALMEMBER|LocalMember:Comentaris</t>
        </r>
      </text>
    </comment>
    <comment ref="D107" authorId="0" shapeId="0">
      <text>
        <r>
          <rPr>
            <sz val="8"/>
            <color indexed="81"/>
            <rFont val="Tahoma"/>
            <family val="2"/>
          </rPr>
          <t>#NEW_LOCALMEMBER|LocalMember:Porc de Variacio Base</t>
        </r>
      </text>
    </comment>
    <comment ref="D110" authorId="0" shapeId="0">
      <text>
        <r>
          <rPr>
            <sz val="8"/>
            <color indexed="81"/>
            <rFont val="Tahoma"/>
            <family val="2"/>
          </rPr>
          <t>#NEW_LOCALMEMBER|LocalMember:Porc Variacio XXXX</t>
        </r>
      </text>
    </comment>
    <comment ref="D113" authorId="0" shapeId="0">
      <text>
        <r>
          <rPr>
            <sz val="8"/>
            <color indexed="81"/>
            <rFont val="Tahoma"/>
            <family val="2"/>
          </rPr>
          <t>#NEW_MEMBER|Member:[TIPUS_DATO].[PARENTH1].[TIIMNOPLURIS]</t>
        </r>
      </text>
    </comment>
    <comment ref="D116" authorId="0" shapeId="0">
      <text>
        <r>
          <rPr>
            <sz val="8"/>
            <color indexed="81"/>
            <rFont val="Tahoma"/>
            <family val="2"/>
          </rPr>
          <t>#NEW_MEMBER|Member:[TIPUS_DATO].[PARENTH1].[TIIMPTOTPB]</t>
        </r>
      </text>
    </comment>
    <comment ref="D119" authorId="1" shapeId="0">
      <text>
        <r>
          <rPr>
            <sz val="9"/>
            <color indexed="81"/>
            <rFont val="Tahoma"/>
            <family val="2"/>
          </rPr>
          <t>#NEW_LOCALMEMBER|LocalMember:Variació base</t>
        </r>
      </text>
    </comment>
    <comment ref="D122" authorId="1" shapeId="0">
      <text>
        <r>
          <rPr>
            <sz val="9"/>
            <color indexed="81"/>
            <rFont val="Tahoma"/>
            <family val="2"/>
          </rPr>
          <t>#NEW_LOCALMEMBER|LocalMember:Variació XXXX</t>
        </r>
      </text>
    </comment>
    <comment ref="D146" authorId="0" shapeId="0">
      <text>
        <r>
          <rPr>
            <sz val="8"/>
            <color indexed="81"/>
            <rFont val="Tahoma"/>
            <family val="2"/>
          </rPr>
          <t>#NEW_PROPERTY|Dimension:ECONOMIC_D|Hierarchy:|Condition:FLAG_2013|Operator:Equals|Value:&lt;EMPTY&gt;|HighValue:</t>
        </r>
      </text>
    </comment>
    <comment ref="D149" authorId="0" shapeId="0">
      <text>
        <r>
          <rPr>
            <sz val="8"/>
            <color indexed="81"/>
            <rFont val="Tahoma"/>
            <family val="2"/>
          </rPr>
          <t>#NEW_PROPERTY|Dimension:FUNCTIONAL_D|Hierarchy:|Condition:FLAG_2013|Operator:Equals|Value:&lt;EMPTY&gt;|HighValue:</t>
        </r>
      </text>
    </comment>
    <comment ref="D152" authorId="0" shapeId="0">
      <text>
        <r>
          <rPr>
            <sz val="8"/>
            <color indexed="81"/>
            <rFont val="Tahoma"/>
            <family val="2"/>
          </rPr>
          <t>#NEW_PROPERTY|Dimension:ORGANIC_D|Hierarchy:|Condition:FLAG_2013|Operator:Equals|Value:&lt;EMPTY&gt;|HighValue:</t>
        </r>
      </text>
    </comment>
    <comment ref="D155" authorId="1" shapeId="0">
      <text>
        <r>
          <rPr>
            <sz val="9"/>
            <color indexed="81"/>
            <rFont val="Tahoma"/>
            <family val="2"/>
          </rPr>
          <t>#NEW_LOCALMEMBER|LocalMember:TOTAL</t>
        </r>
      </text>
    </comment>
  </commentList>
</comments>
</file>

<file path=xl/sharedStrings.xml><?xml version="1.0" encoding="utf-8"?>
<sst xmlns="http://schemas.openxmlformats.org/spreadsheetml/2006/main" count="665" uniqueCount="149">
  <si>
    <t>DIMENSION AREA</t>
  </si>
  <si>
    <t>MODEL</t>
  </si>
  <si>
    <t>DIMENSIONS</t>
  </si>
  <si>
    <t>VALUES</t>
  </si>
  <si>
    <t>FILTERS</t>
  </si>
  <si>
    <t>CONSTANTS</t>
  </si>
  <si>
    <t>SUMMATION</t>
  </si>
  <si>
    <t>CONTROL_1</t>
  </si>
  <si>
    <t>CONTROL_2</t>
  </si>
  <si>
    <t>CONTROL_...</t>
  </si>
  <si>
    <t>TOTAL:</t>
  </si>
  <si>
    <t>ENTITAT</t>
  </si>
  <si>
    <t>PERIODE</t>
  </si>
  <si>
    <t>TIPUS_DATO</t>
  </si>
  <si>
    <t>VERSIO</t>
  </si>
  <si>
    <t>MEASURES</t>
  </si>
  <si>
    <t>ECONOMIC_D</t>
  </si>
  <si>
    <t>ACTIVITIES_D</t>
  </si>
  <si>
    <t>FUNCTIONAL_D</t>
  </si>
  <si>
    <t>ORGANIC_D</t>
  </si>
  <si>
    <t>PROJECTS_D</t>
  </si>
  <si>
    <t>TICREDINI</t>
  </si>
  <si>
    <t>TIIMNOPLURIS</t>
  </si>
  <si>
    <t>Període</t>
  </si>
  <si>
    <t>Tipus_dato</t>
  </si>
  <si>
    <t>Versió</t>
  </si>
  <si>
    <t>VCARG</t>
  </si>
  <si>
    <t>Pressupost Manual</t>
  </si>
  <si>
    <t>Pressupost Total</t>
  </si>
  <si>
    <t>IMPUTCURRENCY</t>
  </si>
  <si>
    <t>ACDUMMY</t>
  </si>
  <si>
    <t>EUR</t>
  </si>
  <si>
    <t>Descripció llarga</t>
  </si>
  <si>
    <t>TIPO GASTO</t>
  </si>
  <si>
    <t>LEVEL'=YEAR CALC=N</t>
  </si>
  <si>
    <t>TYPE=BOTTOM</t>
  </si>
  <si>
    <t>PERIODIC</t>
  </si>
  <si>
    <t>Hoja de formato EPM</t>
  </si>
  <si>
    <t>Nota: La configuración del formato de las secciones inferiores predomina sobre la de las secciones superiores si se producen conflictos.</t>
  </si>
  <si>
    <t>Formato de nivel de jerarquía</t>
  </si>
  <si>
    <t>Datos</t>
  </si>
  <si>
    <t>Usar</t>
  </si>
  <si>
    <t>Encabezado</t>
  </si>
  <si>
    <t>Fila</t>
  </si>
  <si>
    <t>Formato predeterminado</t>
  </si>
  <si>
    <t>All</t>
  </si>
  <si>
    <t>Etiqueta</t>
  </si>
  <si>
    <t>Formato de nivel base</t>
  </si>
  <si>
    <t>Formatro en nivel específico:</t>
  </si>
  <si>
    <t>Columna</t>
  </si>
  <si>
    <t>Componente de dimensión/formato de propiedad</t>
  </si>
  <si>
    <t>Formato predeterminado de componente personalizado</t>
  </si>
  <si>
    <t>Formato predeterminado de componente calculado</t>
  </si>
  <si>
    <t>Formato predeterminado de componente que se puede introducir</t>
  </si>
  <si>
    <t>Formato predeterminado de componente local</t>
  </si>
  <si>
    <t>Formato predeterminado de componente cambiado</t>
  </si>
  <si>
    <t>Formato en componente/propiedad específica:</t>
  </si>
  <si>
    <t>Bandas de fila y columna</t>
  </si>
  <si>
    <t>Formato impar</t>
  </si>
  <si>
    <t>Formato par</t>
  </si>
  <si>
    <t>Formato del eje de página</t>
  </si>
  <si>
    <t>Formato en dimensión específica:</t>
  </si>
  <si>
    <t>Ayuda</t>
  </si>
  <si>
    <t>Formato y columna "Usar":</t>
  </si>
  <si>
    <t>Dimensión externa o interna:</t>
  </si>
  <si>
    <t xml:space="preserve">En las celdas "1000" y "Label", defina el formato deseado usando las funciones de formato de celdas estándar de Microsoft Office Excel._x000D_
De forma predeterminada, se aplicará toda la configuración de formato y se mostrará "TODO" en la columna "Use"._x000D_
_x000D_
A continuación, puede especificar la configuración del formato definido que desea aplicar, o definir configuraciones adicionales. Para ello, haga doble clic en una celda "Use" y defina la configuración de formato en el cuadro de diálogo que se abre, o especifique directamente la configuración de formato en una celda "Use" mediante una sintaxis específica como, por ejemplo: (FontBold = Y) | (FontSize = 18)._x000D_
		</t>
  </si>
  <si>
    <t>Priporidad a fila o columna</t>
  </si>
  <si>
    <t>Estas opciones permiten especificar qué formato definido para filas o columnas se aplicará primero en caso de conflicto. Al hacer clic en la opción "Prioridad para columna", se muestra primero la sección "Columna" en la sección de formato y la sección "Fila" se muestra en segunda posición en la sección de formato, y se aplican las reglas de prioridad.</t>
  </si>
  <si>
    <t>Si un eje de fila o columna contiene más de una dimensión, se puede especificar a qué dimensión desea que se aplique el formato definido; siendo "Dimensión interna" la última dimensión y "Dimensión externa" la primera dimensión del eje.</t>
  </si>
  <si>
    <t>None</t>
  </si>
  <si>
    <t>DESC PROJECTS</t>
  </si>
  <si>
    <t>ID PROJECTS</t>
  </si>
  <si>
    <t>DESC FUNCIONAL</t>
  </si>
  <si>
    <t>ID FUNCIONAL</t>
  </si>
  <si>
    <t>DESC ECONOMIC</t>
  </si>
  <si>
    <t>ID ECONOMIC</t>
  </si>
  <si>
    <t>Label</t>
  </si>
  <si>
    <t>HorizontalAlignment | Pattern | Protection</t>
  </si>
  <si>
    <t>Pressupost base</t>
  </si>
  <si>
    <t>Crèdit Inicial</t>
  </si>
  <si>
    <t>Pressupost manual</t>
  </si>
  <si>
    <t>Pressupost total</t>
  </si>
  <si>
    <t>Pattern | Lock</t>
  </si>
  <si>
    <t>Lock</t>
  </si>
  <si>
    <t>FontColorIndex</t>
  </si>
  <si>
    <t>Variació Base</t>
  </si>
  <si>
    <t>% de Variació Base</t>
  </si>
  <si>
    <t>Comentaris</t>
  </si>
  <si>
    <t>Savecomment</t>
  </si>
  <si>
    <t>Porc de Variacio Base</t>
  </si>
  <si>
    <t>NumberFormat | Pattern | Lock</t>
  </si>
  <si>
    <t>Porc Variacio XXXX</t>
  </si>
  <si>
    <t>TIPREMAN</t>
  </si>
  <si>
    <t>TIPRETOT</t>
  </si>
  <si>
    <t>Row</t>
  </si>
  <si>
    <t>FontBold | Pattern</t>
  </si>
  <si>
    <t>Orgànica</t>
  </si>
  <si>
    <t>Exercici</t>
  </si>
  <si>
    <t>TIIMPTOTPB</t>
  </si>
  <si>
    <t>Entitat</t>
  </si>
  <si>
    <t>Selecció:</t>
  </si>
  <si>
    <t>.                                                                                                                                                                 .</t>
  </si>
  <si>
    <t>BOTTOM=Y</t>
  </si>
  <si>
    <t>REPORT RANGE</t>
  </si>
  <si>
    <t>CELL SOURCE</t>
  </si>
  <si>
    <t>CELL  TARGET</t>
  </si>
  <si>
    <t>column</t>
  </si>
  <si>
    <t>CELL</t>
  </si>
  <si>
    <t>COLUMN</t>
  </si>
  <si>
    <t>Save Comment</t>
  </si>
  <si>
    <t>ELABORACIO</t>
  </si>
  <si>
    <t>ENTIDAD_ORIGEN</t>
  </si>
  <si>
    <t>ACTUACIO</t>
  </si>
  <si>
    <t>PROGRAMA</t>
  </si>
  <si>
    <t>PRDUMMY</t>
  </si>
  <si>
    <t>ECONÒMIC</t>
  </si>
  <si>
    <t>Variació XXXX</t>
  </si>
  <si>
    <t>Reconeixement RI</t>
  </si>
  <si>
    <t>TINGEXCECRI</t>
  </si>
  <si>
    <t>V1_C</t>
  </si>
  <si>
    <t>Credit Inicial</t>
  </si>
  <si>
    <t>ORGÀNICA</t>
  </si>
  <si>
    <t>ID ORGANIC</t>
  </si>
  <si>
    <t>DESC ORGANIC</t>
  </si>
  <si>
    <t>TIRAANYENS</t>
  </si>
  <si>
    <t>TOTAL</t>
  </si>
  <si>
    <t>VF</t>
  </si>
  <si>
    <t>ECONOMICA</t>
  </si>
  <si>
    <t>FUNCIONAL</t>
  </si>
  <si>
    <t>PROJECTE</t>
  </si>
  <si>
    <t>Variació base</t>
  </si>
  <si>
    <t xml:space="preserve">ECONOMIC_D.Flag_2013 = &lt;EMPTY&gt; </t>
  </si>
  <si>
    <t xml:space="preserve">FUNCTIONAL_D.Flag_2013 = &lt;EMPTY&gt; </t>
  </si>
  <si>
    <t xml:space="preserve">ORGANIC_D.Flag_2013 = &lt;EMPTY&gt; </t>
  </si>
  <si>
    <t>CAPÍTOLS</t>
  </si>
  <si>
    <t>0,00%</t>
  </si>
  <si>
    <t>-13,34%</t>
  </si>
  <si>
    <t>20,23%</t>
  </si>
  <si>
    <t>-64,52%</t>
  </si>
  <si>
    <t>-85,62%</t>
  </si>
  <si>
    <t>-87,99%</t>
  </si>
  <si>
    <t>-80,00%</t>
  </si>
  <si>
    <t>-4,75%</t>
  </si>
  <si>
    <t>168,64%</t>
  </si>
  <si>
    <t>-74,98%</t>
  </si>
  <si>
    <t>-100,00%</t>
  </si>
  <si>
    <t>-99,86%</t>
  </si>
  <si>
    <t>-4,29%</t>
  </si>
  <si>
    <t>-31,74%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</si>
</sst>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4"/>
      <color rgb="FFFFA500"/>
      <name val="Arial"/>
      <family val="2"/>
    </font>
    <font>
      <b/>
      <sz val="10"/>
      <color theme="1"/>
      <name val="Arial"/>
      <family val="2"/>
    </font>
    <font>
      <b/>
      <sz val="16"/>
      <color rgb="FFFFFFFF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8"/>
      <color rgb="FF000000"/>
      <name val="Tahoma"/>
      <family val="2"/>
    </font>
    <font>
      <sz val="8"/>
      <color indexed="81"/>
      <name val="Tahoma"/>
      <family val="2"/>
    </font>
    <font>
      <sz val="11"/>
      <color theme="3"/>
      <name val="Arial"/>
      <family val="2"/>
    </font>
    <font>
      <sz val="10"/>
      <color rgb="FF0070C0"/>
      <name val="Arial"/>
      <family val="2"/>
    </font>
    <font>
      <i/>
      <sz val="10"/>
      <color theme="1"/>
      <name val="Arial"/>
      <family val="2"/>
    </font>
    <font>
      <sz val="11"/>
      <color theme="3" tint="-0.249977111117893"/>
      <name val="Arial"/>
      <family val="2"/>
    </font>
    <font>
      <sz val="11"/>
      <color theme="1"/>
      <name val="Calibri"/>
      <family val="2"/>
      <scheme val="minor"/>
    </font>
    <font>
      <sz val="12"/>
      <color rgb="FF002060"/>
      <name val="Arial"/>
      <family val="2"/>
    </font>
    <font>
      <sz val="11"/>
      <color rgb="FF00206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9"/>
      <color indexed="81"/>
      <name val="Tahoma"/>
      <family val="2"/>
    </font>
    <font>
      <sz val="11"/>
      <color rgb="FF0070C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50849F"/>
        <bgColor indexed="64"/>
      </patternFill>
    </fill>
    <fill>
      <patternFill patternType="solid">
        <fgColor rgb="FFC2D6E0"/>
        <bgColor indexed="64"/>
      </patternFill>
    </fill>
    <fill>
      <patternFill patternType="solid">
        <fgColor rgb="FFDEE9E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theme="0" tint="-0.14996795556505021"/>
        <bgColor rgb="FFF2F2F2"/>
      </patternFill>
    </fill>
    <fill>
      <patternFill patternType="solid">
        <fgColor rgb="FFDCE6F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theme="0" tint="-0.14993743705557422"/>
      </patternFill>
    </fill>
    <fill>
      <patternFill patternType="solid">
        <fgColor rgb="FFFFFFFF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 style="hair">
        <color theme="1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260">
    <xf numFmtId="0" fontId="0" fillId="0" borderId="0" xfId="0"/>
    <xf numFmtId="0" fontId="1" fillId="2" borderId="8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2" fillId="3" borderId="9" xfId="0" applyFont="1" applyFill="1" applyBorder="1"/>
    <xf numFmtId="0" fontId="2" fillId="0" borderId="0" xfId="0" applyFont="1"/>
    <xf numFmtId="0" fontId="2" fillId="4" borderId="10" xfId="0" applyFont="1" applyFill="1" applyBorder="1"/>
    <xf numFmtId="0" fontId="2" fillId="0" borderId="1" xfId="0" applyFont="1" applyBorder="1"/>
    <xf numFmtId="0" fontId="2" fillId="4" borderId="1" xfId="0" applyFont="1" applyFill="1" applyBorder="1"/>
    <xf numFmtId="0" fontId="2" fillId="0" borderId="11" xfId="0" applyFont="1" applyBorder="1"/>
    <xf numFmtId="0" fontId="2" fillId="4" borderId="5" xfId="0" applyFont="1" applyFill="1" applyBorder="1"/>
    <xf numFmtId="0" fontId="2" fillId="4" borderId="6" xfId="0" applyFont="1" applyFill="1" applyBorder="1"/>
    <xf numFmtId="0" fontId="2" fillId="0" borderId="7" xfId="0" applyFont="1" applyBorder="1"/>
    <xf numFmtId="0" fontId="1" fillId="2" borderId="5" xfId="0" applyFont="1" applyFill="1" applyBorder="1"/>
    <xf numFmtId="0" fontId="1" fillId="2" borderId="10" xfId="0" applyFont="1" applyFill="1" applyBorder="1"/>
    <xf numFmtId="0" fontId="2" fillId="3" borderId="17" xfId="0" applyFont="1" applyFill="1" applyBorder="1" applyAlignment="1">
      <alignment horizontal="right" indent="1"/>
    </xf>
    <xf numFmtId="0" fontId="2" fillId="3" borderId="18" xfId="0" applyFont="1" applyFill="1" applyBorder="1"/>
    <xf numFmtId="0" fontId="2" fillId="3" borderId="19" xfId="0" applyFont="1" applyFill="1" applyBorder="1"/>
    <xf numFmtId="0" fontId="0" fillId="0" borderId="1" xfId="0" applyBorder="1"/>
    <xf numFmtId="0" fontId="2" fillId="4" borderId="2" xfId="0" applyFont="1" applyFill="1" applyBorder="1"/>
    <xf numFmtId="0" fontId="2" fillId="0" borderId="3" xfId="0" applyFont="1" applyBorder="1"/>
    <xf numFmtId="0" fontId="2" fillId="4" borderId="3" xfId="0" applyFont="1" applyFill="1" applyBorder="1"/>
    <xf numFmtId="0" fontId="2" fillId="0" borderId="4" xfId="0" applyFont="1" applyBorder="1"/>
    <xf numFmtId="0" fontId="0" fillId="0" borderId="6" xfId="0" applyBorder="1"/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16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3" xfId="0" applyFont="1" applyFill="1" applyBorder="1"/>
    <xf numFmtId="0" fontId="2" fillId="0" borderId="0" xfId="0" quotePrefix="1" applyFont="1"/>
    <xf numFmtId="0" fontId="2" fillId="6" borderId="1" xfId="0" applyFont="1" applyFill="1" applyBorder="1"/>
    <xf numFmtId="0" fontId="2" fillId="7" borderId="1" xfId="0" applyFont="1" applyFill="1" applyBorder="1"/>
    <xf numFmtId="0" fontId="4" fillId="0" borderId="0" xfId="0" applyFont="1" applyAlignment="1" applyProtection="1">
      <alignment horizontal="left" indent="10"/>
      <protection locked="0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9" borderId="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1" borderId="24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9" borderId="11" xfId="0" applyFont="1" applyFill="1" applyBorder="1" applyAlignment="1">
      <alignment horizontal="center" vertical="center"/>
    </xf>
    <xf numFmtId="0" fontId="4" fillId="1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>
      <alignment horizont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 indent="3"/>
    </xf>
    <xf numFmtId="0" fontId="4" fillId="0" borderId="4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1" borderId="20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8" fillId="11" borderId="1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1" fillId="0" borderId="33" xfId="0" applyFont="1" applyBorder="1"/>
    <xf numFmtId="0" fontId="10" fillId="0" borderId="33" xfId="0" applyFont="1" applyBorder="1" applyAlignment="1">
      <alignment horizontal="left" vertical="center"/>
    </xf>
    <xf numFmtId="0" fontId="10" fillId="0" borderId="33" xfId="0" applyFont="1" applyBorder="1" applyAlignment="1" applyProtection="1">
      <alignment horizontal="left" vertical="center"/>
      <protection locked="0"/>
    </xf>
    <xf numFmtId="0" fontId="11" fillId="0" borderId="30" xfId="0" applyFont="1" applyBorder="1"/>
    <xf numFmtId="0" fontId="2" fillId="12" borderId="1" xfId="0" applyFont="1" applyFill="1" applyBorder="1"/>
    <xf numFmtId="0" fontId="4" fillId="1" borderId="52" xfId="0" applyFont="1" applyFill="1" applyBorder="1" applyAlignment="1">
      <alignment horizontal="center"/>
    </xf>
    <xf numFmtId="0" fontId="4" fillId="0" borderId="27" xfId="0" applyFont="1" applyFill="1" applyBorder="1" applyAlignment="1" applyProtection="1">
      <alignment horizontal="right" vertical="center"/>
      <protection locked="0"/>
    </xf>
    <xf numFmtId="0" fontId="4" fillId="1" borderId="53" xfId="0" applyFont="1" applyFill="1" applyBorder="1" applyAlignment="1">
      <alignment horizontal="center"/>
    </xf>
    <xf numFmtId="0" fontId="4" fillId="0" borderId="31" xfId="0" applyFont="1" applyFill="1" applyBorder="1" applyAlignment="1" applyProtection="1">
      <alignment horizontal="right" vertical="center"/>
      <protection locked="0"/>
    </xf>
    <xf numFmtId="0" fontId="4" fillId="1" borderId="26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right" vertical="center"/>
      <protection locked="0"/>
    </xf>
    <xf numFmtId="0" fontId="4" fillId="5" borderId="1" xfId="0" applyFont="1" applyFill="1" applyBorder="1" applyAlignment="1" applyProtection="1">
      <alignment horizontal="left" vertical="center"/>
      <protection locked="0"/>
    </xf>
    <xf numFmtId="0" fontId="4" fillId="0" borderId="3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14" fillId="13" borderId="1" xfId="0" applyFont="1" applyFill="1" applyBorder="1" applyAlignment="1" applyProtection="1">
      <alignment horizontal="left" vertical="center"/>
      <protection locked="0"/>
    </xf>
    <xf numFmtId="4" fontId="2" fillId="0" borderId="54" xfId="0" applyNumberFormat="1" applyFont="1" applyFill="1" applyBorder="1" applyAlignment="1" applyProtection="1">
      <alignment horizontal="right" vertical="center"/>
      <protection locked="0"/>
    </xf>
    <xf numFmtId="4" fontId="7" fillId="5" borderId="54" xfId="0" applyNumberFormat="1" applyFont="1" applyFill="1" applyBorder="1" applyAlignment="1" applyProtection="1">
      <alignment horizontal="right" vertical="center"/>
      <protection locked="0"/>
    </xf>
    <xf numFmtId="4" fontId="15" fillId="0" borderId="54" xfId="0" applyNumberFormat="1" applyFont="1" applyFill="1" applyBorder="1" applyAlignment="1" applyProtection="1">
      <alignment horizontal="right" vertical="center"/>
      <protection locked="0"/>
    </xf>
    <xf numFmtId="0" fontId="7" fillId="0" borderId="31" xfId="0" applyFont="1" applyBorder="1" applyAlignment="1">
      <alignment horizontal="left" vertical="center"/>
    </xf>
    <xf numFmtId="0" fontId="16" fillId="0" borderId="0" xfId="0" quotePrefix="1" applyFont="1" applyBorder="1" applyAlignment="1">
      <alignment horizontal="left" vertical="center"/>
    </xf>
    <xf numFmtId="4" fontId="17" fillId="0" borderId="0" xfId="0" applyNumberFormat="1" applyFont="1" applyFill="1" applyBorder="1" applyAlignment="1" applyProtection="1">
      <alignment horizontal="right" vertical="center"/>
      <protection locked="0"/>
    </xf>
    <xf numFmtId="4" fontId="4" fillId="5" borderId="54" xfId="0" applyNumberFormat="1" applyFont="1" applyFill="1" applyBorder="1" applyAlignment="1" applyProtection="1">
      <alignment horizontal="right" vertical="center"/>
      <protection locked="0"/>
    </xf>
    <xf numFmtId="0" fontId="4" fillId="0" borderId="3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10" fontId="0" fillId="0" borderId="0" xfId="0" applyNumberFormat="1"/>
    <xf numFmtId="0" fontId="2" fillId="12" borderId="1" xfId="0" applyNumberFormat="1" applyFont="1" applyFill="1" applyBorder="1"/>
    <xf numFmtId="4" fontId="2" fillId="0" borderId="55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32" xfId="0" applyFont="1" applyBorder="1" applyAlignment="1">
      <alignment horizontal="center"/>
    </xf>
    <xf numFmtId="0" fontId="4" fillId="1" borderId="24" xfId="0" applyFont="1" applyFill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1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>
      <alignment horizontal="center"/>
    </xf>
    <xf numFmtId="0" fontId="7" fillId="0" borderId="31" xfId="0" applyFont="1" applyBorder="1" applyAlignment="1">
      <alignment horizontal="left" vertical="center"/>
    </xf>
    <xf numFmtId="0" fontId="16" fillId="0" borderId="0" xfId="0" quotePrefix="1" applyFont="1" applyBorder="1" applyAlignment="1">
      <alignment horizontal="left" vertical="center"/>
    </xf>
    <xf numFmtId="0" fontId="0" fillId="0" borderId="0" xfId="0" applyNumberFormat="1"/>
    <xf numFmtId="0" fontId="4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4" fontId="2" fillId="14" borderId="54" xfId="0" applyNumberFormat="1" applyFont="1" applyFill="1" applyBorder="1" applyAlignment="1" applyProtection="1">
      <alignment horizontal="left" vertical="center"/>
      <protection locked="0"/>
    </xf>
    <xf numFmtId="0" fontId="4" fillId="1" borderId="24" xfId="0" applyFont="1" applyFill="1" applyBorder="1" applyAlignment="1" applyProtection="1">
      <alignment horizontal="center"/>
      <protection hidden="1"/>
    </xf>
    <xf numFmtId="0" fontId="4" fillId="1" borderId="0" xfId="0" applyFont="1" applyFill="1" applyBorder="1" applyAlignment="1" applyProtection="1">
      <alignment horizontal="center"/>
      <protection hidden="1"/>
    </xf>
    <xf numFmtId="0" fontId="19" fillId="0" borderId="56" xfId="0" applyFont="1" applyBorder="1" applyAlignment="1" applyProtection="1">
      <alignment horizontal="right" indent="1"/>
    </xf>
    <xf numFmtId="0" fontId="20" fillId="0" borderId="57" xfId="0" applyFont="1" applyBorder="1" applyAlignment="1" applyProtection="1"/>
    <xf numFmtId="4" fontId="2" fillId="15" borderId="58" xfId="0" applyNumberFormat="1" applyFont="1" applyFill="1" applyBorder="1" applyAlignment="1" applyProtection="1">
      <alignment horizontal="center" vertical="center"/>
    </xf>
    <xf numFmtId="4" fontId="2" fillId="16" borderId="59" xfId="0" applyNumberFormat="1" applyFont="1" applyFill="1" applyBorder="1" applyAlignment="1" applyProtection="1">
      <alignment horizontal="left" vertical="center" indent="1"/>
    </xf>
    <xf numFmtId="4" fontId="2" fillId="15" borderId="59" xfId="0" applyNumberFormat="1" applyFont="1" applyFill="1" applyBorder="1" applyAlignment="1" applyProtection="1">
      <alignment horizontal="center" vertical="center"/>
    </xf>
    <xf numFmtId="4" fontId="2" fillId="15" borderId="60" xfId="0" applyNumberFormat="1" applyFont="1" applyFill="1" applyBorder="1" applyAlignment="1" applyProtection="1">
      <alignment horizontal="center" vertical="center"/>
    </xf>
    <xf numFmtId="0" fontId="4" fillId="0" borderId="3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4" fontId="2" fillId="5" borderId="55" xfId="0" applyNumberFormat="1" applyFont="1" applyFill="1" applyBorder="1" applyAlignment="1" applyProtection="1">
      <alignment horizontal="right" vertical="center"/>
    </xf>
    <xf numFmtId="0" fontId="2" fillId="12" borderId="3" xfId="0" applyFont="1" applyFill="1" applyBorder="1"/>
    <xf numFmtId="0" fontId="0" fillId="17" borderId="1" xfId="0" applyFill="1" applyBorder="1"/>
    <xf numFmtId="0" fontId="0" fillId="18" borderId="1" xfId="0" applyFill="1" applyBorder="1"/>
    <xf numFmtId="4" fontId="2" fillId="12" borderId="1" xfId="0" applyNumberFormat="1" applyFont="1" applyFill="1" applyBorder="1"/>
    <xf numFmtId="0" fontId="0" fillId="17" borderId="6" xfId="0" applyFill="1" applyBorder="1"/>
    <xf numFmtId="0" fontId="0" fillId="0" borderId="3" xfId="0" applyBorder="1"/>
    <xf numFmtId="4" fontId="0" fillId="0" borderId="1" xfId="0" applyNumberFormat="1" applyBorder="1"/>
    <xf numFmtId="0" fontId="1" fillId="2" borderId="48" xfId="0" applyFont="1" applyFill="1" applyBorder="1"/>
    <xf numFmtId="0" fontId="1" fillId="2" borderId="61" xfId="0" applyFont="1" applyFill="1" applyBorder="1"/>
    <xf numFmtId="0" fontId="1" fillId="2" borderId="7" xfId="0" applyFont="1" applyFill="1" applyBorder="1"/>
    <xf numFmtId="0" fontId="2" fillId="4" borderId="62" xfId="0" applyFont="1" applyFill="1" applyBorder="1"/>
    <xf numFmtId="0" fontId="2" fillId="0" borderId="51" xfId="0" applyFont="1" applyBorder="1"/>
    <xf numFmtId="0" fontId="2" fillId="0" borderId="63" xfId="0" applyFont="1" applyBorder="1"/>
    <xf numFmtId="0" fontId="2" fillId="4" borderId="64" xfId="0" applyFont="1" applyFill="1" applyBorder="1"/>
    <xf numFmtId="0" fontId="2" fillId="0" borderId="5" xfId="0" applyFont="1" applyBorder="1"/>
    <xf numFmtId="0" fontId="1" fillId="2" borderId="64" xfId="0" applyFont="1" applyFill="1" applyBorder="1"/>
    <xf numFmtId="0" fontId="1" fillId="2" borderId="6" xfId="0" applyFont="1" applyFill="1" applyBorder="1"/>
    <xf numFmtId="0" fontId="2" fillId="4" borderId="65" xfId="0" applyFont="1" applyFill="1" applyBorder="1"/>
    <xf numFmtId="0" fontId="2" fillId="0" borderId="22" xfId="0" applyFont="1" applyBorder="1"/>
    <xf numFmtId="0" fontId="2" fillId="0" borderId="32" xfId="0" applyFont="1" applyBorder="1"/>
    <xf numFmtId="4" fontId="2" fillId="19" borderId="58" xfId="0" applyNumberFormat="1" applyFont="1" applyFill="1" applyBorder="1" applyAlignment="1" applyProtection="1">
      <alignment horizontal="center" vertical="center"/>
    </xf>
    <xf numFmtId="4" fontId="2" fillId="5" borderId="54" xfId="0" applyNumberFormat="1" applyFont="1" applyFill="1" applyBorder="1" applyAlignment="1" applyProtection="1">
      <alignment horizontal="left" vertical="center"/>
      <protection hidden="1"/>
    </xf>
    <xf numFmtId="10" fontId="2" fillId="5" borderId="55" xfId="1" applyNumberFormat="1" applyFont="1" applyFill="1" applyBorder="1" applyAlignment="1" applyProtection="1">
      <alignment horizontal="right" vertical="center"/>
    </xf>
    <xf numFmtId="0" fontId="19" fillId="0" borderId="56" xfId="0" applyFont="1" applyBorder="1" applyAlignment="1" applyProtection="1">
      <alignment horizontal="center" vertical="center"/>
    </xf>
    <xf numFmtId="4" fontId="2" fillId="0" borderId="1" xfId="0" applyNumberFormat="1" applyFont="1" applyBorder="1"/>
    <xf numFmtId="0" fontId="4" fillId="0" borderId="3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14" fillId="13" borderId="1" xfId="0" applyFont="1" applyFill="1" applyBorder="1" applyAlignment="1" applyProtection="1">
      <alignment horizontal="center" vertical="center"/>
    </xf>
    <xf numFmtId="0" fontId="14" fillId="13" borderId="22" xfId="0" applyFont="1" applyFill="1" applyBorder="1" applyAlignment="1" applyProtection="1">
      <alignment vertical="center"/>
    </xf>
    <xf numFmtId="10" fontId="14" fillId="13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4" fillId="0" borderId="3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4" fontId="0" fillId="0" borderId="0" xfId="0" applyNumberFormat="1"/>
    <xf numFmtId="4" fontId="2" fillId="5" borderId="54" xfId="0" applyNumberFormat="1" applyFont="1" applyFill="1" applyBorder="1" applyAlignment="1" applyProtection="1">
      <alignment horizontal="right" vertical="center"/>
    </xf>
    <xf numFmtId="0" fontId="4" fillId="0" borderId="3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4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3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>
      <alignment horizontal="center"/>
    </xf>
    <xf numFmtId="0" fontId="1" fillId="2" borderId="64" xfId="0" applyFont="1" applyFill="1" applyBorder="1" applyProtection="1"/>
    <xf numFmtId="0" fontId="2" fillId="4" borderId="65" xfId="0" applyFont="1" applyFill="1" applyBorder="1" applyProtection="1"/>
    <xf numFmtId="0" fontId="2" fillId="0" borderId="22" xfId="0" applyFont="1" applyBorder="1" applyProtection="1"/>
    <xf numFmtId="0" fontId="0" fillId="5" borderId="3" xfId="0" applyFill="1" applyBorder="1" applyProtection="1"/>
    <xf numFmtId="4" fontId="0" fillId="5" borderId="3" xfId="0" applyNumberFormat="1" applyFill="1" applyBorder="1" applyProtection="1"/>
    <xf numFmtId="0" fontId="0" fillId="5" borderId="4" xfId="0" applyFill="1" applyBorder="1" applyProtection="1"/>
    <xf numFmtId="0" fontId="0" fillId="5" borderId="1" xfId="0" applyFill="1" applyBorder="1" applyProtection="1"/>
    <xf numFmtId="0" fontId="0" fillId="5" borderId="6" xfId="0" applyFill="1" applyBorder="1" applyProtection="1"/>
    <xf numFmtId="0" fontId="0" fillId="5" borderId="7" xfId="0" applyFill="1" applyBorder="1" applyProtection="1"/>
    <xf numFmtId="4" fontId="7" fillId="5" borderId="54" xfId="0" applyNumberFormat="1" applyFont="1" applyFill="1" applyBorder="1" applyAlignment="1" applyProtection="1">
      <alignment horizontal="right" vertical="center"/>
    </xf>
    <xf numFmtId="0" fontId="0" fillId="5" borderId="3" xfId="0" applyFill="1" applyBorder="1"/>
    <xf numFmtId="4" fontId="0" fillId="5" borderId="3" xfId="0" applyNumberFormat="1" applyFill="1" applyBorder="1"/>
    <xf numFmtId="0" fontId="0" fillId="5" borderId="4" xfId="0" applyFill="1" applyBorder="1"/>
    <xf numFmtId="0" fontId="0" fillId="5" borderId="1" xfId="0" applyFill="1" applyBorder="1"/>
    <xf numFmtId="0" fontId="0" fillId="5" borderId="6" xfId="0" applyFill="1" applyBorder="1"/>
    <xf numFmtId="0" fontId="0" fillId="5" borderId="7" xfId="0" applyFill="1" applyBorder="1"/>
    <xf numFmtId="0" fontId="0" fillId="10" borderId="0" xfId="0" applyFill="1"/>
    <xf numFmtId="0" fontId="24" fillId="0" borderId="0" xfId="0" applyFont="1"/>
    <xf numFmtId="4" fontId="2" fillId="10" borderId="54" xfId="0" applyNumberFormat="1" applyFont="1" applyFill="1" applyBorder="1" applyAlignment="1" applyProtection="1">
      <alignment horizontal="left" vertical="center"/>
      <protection hidden="1"/>
    </xf>
    <xf numFmtId="4" fontId="2" fillId="10" borderId="54" xfId="0" applyNumberFormat="1" applyFont="1" applyFill="1" applyBorder="1" applyAlignment="1" applyProtection="1">
      <alignment horizontal="right" vertical="center"/>
    </xf>
    <xf numFmtId="4" fontId="2" fillId="20" borderId="54" xfId="0" applyNumberFormat="1" applyFont="1" applyFill="1" applyBorder="1" applyAlignment="1" applyProtection="1">
      <alignment horizontal="left" vertical="center"/>
      <protection locked="0"/>
    </xf>
    <xf numFmtId="10" fontId="2" fillId="10" borderId="54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 applyProtection="1">
      <alignment horizontal="left" vertical="center" indent="4"/>
      <protection locked="0"/>
    </xf>
    <xf numFmtId="0" fontId="11" fillId="0" borderId="33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9" borderId="27" xfId="0" applyFont="1" applyFill="1" applyBorder="1" applyAlignment="1">
      <alignment horizontal="center" vertical="center"/>
    </xf>
    <xf numFmtId="0" fontId="5" fillId="9" borderId="26" xfId="0" applyFont="1" applyFill="1" applyBorder="1" applyAlignment="1">
      <alignment horizontal="center" vertical="center"/>
    </xf>
    <xf numFmtId="0" fontId="5" fillId="9" borderId="22" xfId="0" applyFont="1" applyFill="1" applyBorder="1" applyAlignment="1">
      <alignment horizontal="center" vertical="center"/>
    </xf>
    <xf numFmtId="0" fontId="8" fillId="8" borderId="47" xfId="0" applyFont="1" applyFill="1" applyBorder="1" applyAlignment="1">
      <alignment horizontal="center" vertical="center"/>
    </xf>
    <xf numFmtId="0" fontId="8" fillId="8" borderId="44" xfId="0" applyFont="1" applyFill="1" applyBorder="1" applyAlignment="1">
      <alignment horizontal="center" vertical="center"/>
    </xf>
    <xf numFmtId="0" fontId="8" fillId="8" borderId="46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9" fillId="10" borderId="17" xfId="0" applyFont="1" applyFill="1" applyBorder="1" applyAlignment="1" applyProtection="1">
      <alignment horizontal="center" vertical="center"/>
      <protection hidden="1"/>
    </xf>
    <xf numFmtId="0" fontId="9" fillId="10" borderId="39" xfId="0" applyFont="1" applyFill="1" applyBorder="1" applyAlignment="1" applyProtection="1">
      <alignment horizontal="center" vertical="center"/>
      <protection hidden="1"/>
    </xf>
    <xf numFmtId="0" fontId="9" fillId="10" borderId="51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>
      <alignment horizontal="center"/>
    </xf>
    <xf numFmtId="0" fontId="8" fillId="8" borderId="50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0" fontId="4" fillId="10" borderId="33" xfId="0" applyFont="1" applyFill="1" applyBorder="1" applyAlignment="1">
      <alignment horizontal="center"/>
    </xf>
    <xf numFmtId="0" fontId="4" fillId="10" borderId="30" xfId="0" applyFont="1" applyFill="1" applyBorder="1" applyAlignment="1">
      <alignment horizontal="center"/>
    </xf>
    <xf numFmtId="0" fontId="9" fillId="10" borderId="41" xfId="0" applyFont="1" applyFill="1" applyBorder="1" applyAlignment="1" applyProtection="1">
      <alignment horizontal="center" vertical="center"/>
      <protection hidden="1"/>
    </xf>
    <xf numFmtId="0" fontId="9" fillId="10" borderId="45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 applyProtection="1">
      <alignment horizontal="center" vertical="center"/>
      <protection locked="0"/>
    </xf>
    <xf numFmtId="0" fontId="8" fillId="8" borderId="8" xfId="0" applyFont="1" applyFill="1" applyBorder="1" applyAlignment="1">
      <alignment horizontal="center" vertical="center"/>
    </xf>
    <xf numFmtId="0" fontId="8" fillId="8" borderId="34" xfId="0" applyFont="1" applyFill="1" applyBorder="1" applyAlignment="1">
      <alignment horizontal="center" vertical="center"/>
    </xf>
    <xf numFmtId="0" fontId="8" fillId="8" borderId="35" xfId="0" applyFont="1" applyFill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14" fillId="13" borderId="18" xfId="0" applyFont="1" applyFill="1" applyBorder="1" applyAlignment="1" applyProtection="1">
      <alignment horizontal="center" vertical="center"/>
      <protection locked="0"/>
    </xf>
    <xf numFmtId="0" fontId="14" fillId="13" borderId="30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4" fillId="13" borderId="50" xfId="0" applyFont="1" applyFill="1" applyBorder="1" applyAlignment="1" applyProtection="1">
      <alignment horizontal="center" vertical="center"/>
    </xf>
    <xf numFmtId="0" fontId="14" fillId="13" borderId="28" xfId="0" applyFont="1" applyFill="1" applyBorder="1" applyAlignment="1" applyProtection="1">
      <alignment horizontal="center" vertical="center"/>
    </xf>
    <xf numFmtId="0" fontId="14" fillId="13" borderId="31" xfId="0" applyFont="1" applyFill="1" applyBorder="1" applyAlignment="1" applyProtection="1">
      <alignment horizontal="center" vertical="center"/>
    </xf>
    <xf numFmtId="0" fontId="14" fillId="13" borderId="32" xfId="0" applyFont="1" applyFill="1" applyBorder="1" applyAlignment="1" applyProtection="1">
      <alignment horizontal="center" vertical="center"/>
    </xf>
    <xf numFmtId="0" fontId="20" fillId="0" borderId="66" xfId="0" applyFont="1" applyBorder="1" applyAlignment="1" applyProtection="1"/>
    <xf numFmtId="0" fontId="20" fillId="0" borderId="67" xfId="0" applyFont="1" applyBorder="1" applyAlignment="1" applyProtection="1"/>
    <xf numFmtId="4" fontId="2" fillId="16" borderId="68" xfId="0" applyNumberFormat="1" applyFont="1" applyFill="1" applyBorder="1" applyAlignment="1" applyProtection="1">
      <alignment horizontal="left" vertical="center" indent="1"/>
    </xf>
    <xf numFmtId="4" fontId="2" fillId="16" borderId="69" xfId="0" applyNumberFormat="1" applyFont="1" applyFill="1" applyBorder="1" applyAlignment="1" applyProtection="1">
      <alignment horizontal="left" vertical="center" indent="1"/>
    </xf>
    <xf numFmtId="0" fontId="21" fillId="0" borderId="0" xfId="0" applyFont="1" applyAlignment="1">
      <alignment horizontal="left" vertical="center"/>
    </xf>
    <xf numFmtId="4" fontId="14" fillId="13" borderId="27" xfId="0" applyNumberFormat="1" applyFont="1" applyFill="1" applyBorder="1" applyAlignment="1" applyProtection="1">
      <alignment horizontal="center" vertical="center"/>
    </xf>
    <xf numFmtId="4" fontId="14" fillId="13" borderId="26" xfId="0" applyNumberFormat="1" applyFont="1" applyFill="1" applyBorder="1" applyAlignment="1" applyProtection="1">
      <alignment horizontal="center" vertical="center"/>
    </xf>
    <xf numFmtId="4" fontId="14" fillId="13" borderId="22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firstButton="1" lockText="1" noThreeD="1"/>
</file>

<file path=xl/ctrlProps/ctrlProp100.xml><?xml version="1.0" encoding="utf-8"?>
<formControlPr xmlns="http://schemas.microsoft.com/office/spreadsheetml/2009/9/main" objectType="Radio" checked="Checked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checked="Checked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checked="Checked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checked="Checked" lockText="1" noThreeD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Radio" checked="Checked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checked="Checked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GBox" noThreeD="1"/>
</file>

<file path=xl/ctrlProps/ctrlProp117.xml><?xml version="1.0" encoding="utf-8"?>
<formControlPr xmlns="http://schemas.microsoft.com/office/spreadsheetml/2009/9/main" objectType="Radio" firstButton="1" lockText="1" noThreeD="1"/>
</file>

<file path=xl/ctrlProps/ctrlProp118.xml><?xml version="1.0" encoding="utf-8"?>
<formControlPr xmlns="http://schemas.microsoft.com/office/spreadsheetml/2009/9/main" objectType="Radio" checked="Checked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checked="Checked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checked="Checked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checked="Checked" lockText="1" noThreeD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Label" lockText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Radio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Radio" checked="Checked" firstButton="1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checked="Checked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Radio" checked="Checked" firstButton="1" fmlaLink="Y1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CheckBox" fmlaLink="Z1" lockText="1" noThreeD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Radio" checked="Checked" firstButton="1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Radio" checked="Checked" firstButton="1" fmlaLink="Y1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Label" lockText="1"/>
</file>

<file path=xl/ctrlProps/ctrlProp80.xml><?xml version="1.0" encoding="utf-8"?>
<formControlPr xmlns="http://schemas.microsoft.com/office/spreadsheetml/2009/9/main" objectType="CheckBox" fmlaLink="Z1" lockText="1" noThreeD="1"/>
</file>

<file path=xl/ctrlProps/ctrlProp81.xml><?xml version="1.0" encoding="utf-8"?>
<formControlPr xmlns="http://schemas.microsoft.com/office/spreadsheetml/2009/9/main" objectType="Label" lockText="1"/>
</file>

<file path=xl/ctrlProps/ctrlProp82.xml><?xml version="1.0" encoding="utf-8"?>
<formControlPr xmlns="http://schemas.microsoft.com/office/spreadsheetml/2009/9/main" objectType="GBox" noThreeD="1"/>
</file>

<file path=xl/ctrlProps/ctrlProp83.xml><?xml version="1.0" encoding="utf-8"?>
<formControlPr xmlns="http://schemas.microsoft.com/office/spreadsheetml/2009/9/main" objectType="Radio" firstButton="1" lockText="1" noThreeD="1"/>
</file>

<file path=xl/ctrlProps/ctrlProp84.xml><?xml version="1.0" encoding="utf-8"?>
<formControlPr xmlns="http://schemas.microsoft.com/office/spreadsheetml/2009/9/main" objectType="Radio" checked="Checked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GBox" noThreeD="1"/>
</file>

<file path=xl/ctrlProps/ctrlProp90.xml><?xml version="1.0" encoding="utf-8"?>
<formControlPr xmlns="http://schemas.microsoft.com/office/spreadsheetml/2009/9/main" objectType="Label" lockText="1"/>
</file>

<file path=xl/ctrlProps/ctrlProp91.xml><?xml version="1.0" encoding="utf-8"?>
<formControlPr xmlns="http://schemas.microsoft.com/office/spreadsheetml/2009/9/main" objectType="GBox" noThreeD="1"/>
</file>

<file path=xl/ctrlProps/ctrlProp92.xml><?xml version="1.0" encoding="utf-8"?>
<formControlPr xmlns="http://schemas.microsoft.com/office/spreadsheetml/2009/9/main" objectType="Radio" firstButton="1" lockText="1" noThreeD="1"/>
</file>

<file path=xl/ctrlProps/ctrlProp93.xml><?xml version="1.0" encoding="utf-8"?>
<formControlPr xmlns="http://schemas.microsoft.com/office/spreadsheetml/2009/9/main" objectType="Radio" checked="Checked" lockText="1" noThreeD="1"/>
</file>

<file path=xl/ctrlProps/ctrlProp94.xml><?xml version="1.0" encoding="utf-8"?>
<formControlPr xmlns="http://schemas.microsoft.com/office/spreadsheetml/2009/9/main" objectType="CheckBox" checked="Checked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GBox" noThreeD="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7" Type="http://schemas.openxmlformats.org/officeDocument/2006/relationships/image" Target="../media/image11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6.emf"/><Relationship Id="rId7" Type="http://schemas.openxmlformats.org/officeDocument/2006/relationships/image" Target="../media/image12.emf"/><Relationship Id="rId2" Type="http://schemas.openxmlformats.org/officeDocument/2006/relationships/image" Target="../media/image17.emf"/><Relationship Id="rId1" Type="http://schemas.openxmlformats.org/officeDocument/2006/relationships/image" Target="../media/image18.emf"/><Relationship Id="rId6" Type="http://schemas.openxmlformats.org/officeDocument/2006/relationships/image" Target="../media/image13.emf"/><Relationship Id="rId5" Type="http://schemas.openxmlformats.org/officeDocument/2006/relationships/image" Target="../media/image14.emf"/><Relationship Id="rId4" Type="http://schemas.openxmlformats.org/officeDocument/2006/relationships/image" Target="../media/image15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21.emf"/><Relationship Id="rId1" Type="http://schemas.openxmlformats.org/officeDocument/2006/relationships/image" Target="../media/image22.emf"/><Relationship Id="rId4" Type="http://schemas.openxmlformats.org/officeDocument/2006/relationships/image" Target="../media/image1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1661160</xdr:colOff>
          <xdr:row>4</xdr:row>
          <xdr:rowOff>68580</xdr:rowOff>
        </xdr:from>
        <xdr:to>
          <xdr:col>7</xdr:col>
          <xdr:colOff>1783080</xdr:colOff>
          <xdr:row>4</xdr:row>
          <xdr:rowOff>342900</xdr:rowOff>
        </xdr:to>
        <xdr:sp macro="" textlink="">
          <xdr:nvSpPr>
            <xdr:cNvPr id="4097" name="cbApplyLevelFormatting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3</xdr:col>
          <xdr:colOff>2804160</xdr:colOff>
          <xdr:row>6</xdr:row>
          <xdr:rowOff>0</xdr:rowOff>
        </xdr:to>
        <xdr:sp macro="" textlink="">
          <xdr:nvSpPr>
            <xdr:cNvPr id="4098" name="Group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5</xdr:row>
          <xdr:rowOff>60960</xdr:rowOff>
        </xdr:from>
        <xdr:to>
          <xdr:col>3</xdr:col>
          <xdr:colOff>2613660</xdr:colOff>
          <xdr:row>5</xdr:row>
          <xdr:rowOff>274320</xdr:rowOff>
        </xdr:to>
        <xdr:sp macro="" textlink="">
          <xdr:nvSpPr>
            <xdr:cNvPr id="4099" name="obLevelRowFirst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</xdr:row>
          <xdr:rowOff>60960</xdr:rowOff>
        </xdr:from>
        <xdr:to>
          <xdr:col>3</xdr:col>
          <xdr:colOff>449580</xdr:colOff>
          <xdr:row>5</xdr:row>
          <xdr:rowOff>274320</xdr:rowOff>
        </xdr:to>
        <xdr:sp macro="" textlink="">
          <xdr:nvSpPr>
            <xdr:cNvPr id="4100" name="obLevelColumnFirst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2750820</xdr:colOff>
          <xdr:row>5</xdr:row>
          <xdr:rowOff>0</xdr:rowOff>
        </xdr:from>
        <xdr:to>
          <xdr:col>10</xdr:col>
          <xdr:colOff>99060</xdr:colOff>
          <xdr:row>6</xdr:row>
          <xdr:rowOff>0</xdr:rowOff>
        </xdr:to>
        <xdr:sp macro="" textlink="">
          <xdr:nvSpPr>
            <xdr:cNvPr id="4101" name="Group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4229100</xdr:colOff>
          <xdr:row>5</xdr:row>
          <xdr:rowOff>60960</xdr:rowOff>
        </xdr:from>
        <xdr:to>
          <xdr:col>6</xdr:col>
          <xdr:colOff>99060</xdr:colOff>
          <xdr:row>5</xdr:row>
          <xdr:rowOff>274320</xdr:rowOff>
        </xdr:to>
        <xdr:sp macro="" textlink="">
          <xdr:nvSpPr>
            <xdr:cNvPr id="4102" name="obRelativeLevelHierarchy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Niveles relativos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2773680</xdr:colOff>
          <xdr:row>5</xdr:row>
          <xdr:rowOff>60960</xdr:rowOff>
        </xdr:from>
        <xdr:to>
          <xdr:col>3</xdr:col>
          <xdr:colOff>4198620</xdr:colOff>
          <xdr:row>5</xdr:row>
          <xdr:rowOff>274320</xdr:rowOff>
        </xdr:to>
        <xdr:sp macro="" textlink="">
          <xdr:nvSpPr>
            <xdr:cNvPr id="4103" name="obDatabaseLevelHierarchy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Niveles de estructura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5</xdr:row>
          <xdr:rowOff>0</xdr:rowOff>
        </xdr:from>
        <xdr:to>
          <xdr:col>11</xdr:col>
          <xdr:colOff>2423160</xdr:colOff>
          <xdr:row>5</xdr:row>
          <xdr:rowOff>327660</xdr:rowOff>
        </xdr:to>
        <xdr:sp macro="" textlink="">
          <xdr:nvSpPr>
            <xdr:cNvPr id="4104" name="cbApplyLevelFromTopToBottom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Iniciar formatos desde el nivel más bajo mostrado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6</xdr:row>
          <xdr:rowOff>137160</xdr:rowOff>
        </xdr:from>
        <xdr:to>
          <xdr:col>11</xdr:col>
          <xdr:colOff>1135380</xdr:colOff>
          <xdr:row>7</xdr:row>
          <xdr:rowOff>121920</xdr:rowOff>
        </xdr:to>
        <xdr:sp macro="" textlink="">
          <xdr:nvSpPr>
            <xdr:cNvPr id="4105" name="LVL1tbFormattingByLevel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 formato 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6</xdr:row>
          <xdr:rowOff>0</xdr:rowOff>
        </xdr:from>
        <xdr:to>
          <xdr:col>12</xdr:col>
          <xdr:colOff>0</xdr:colOff>
          <xdr:row>8</xdr:row>
          <xdr:rowOff>0</xdr:rowOff>
        </xdr:to>
        <xdr:sp macro="" textlink="">
          <xdr:nvSpPr>
            <xdr:cNvPr id="4106" name="Group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6</xdr:row>
          <xdr:rowOff>228600</xdr:rowOff>
        </xdr:from>
        <xdr:to>
          <xdr:col>11</xdr:col>
          <xdr:colOff>2103120</xdr:colOff>
          <xdr:row>7</xdr:row>
          <xdr:rowOff>152400</xdr:rowOff>
        </xdr:to>
        <xdr:sp macro="" textlink="">
          <xdr:nvSpPr>
            <xdr:cNvPr id="4107" name="obLevelOuterFirst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externa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6</xdr:row>
          <xdr:rowOff>22860</xdr:rowOff>
        </xdr:from>
        <xdr:to>
          <xdr:col>11</xdr:col>
          <xdr:colOff>2103120</xdr:colOff>
          <xdr:row>6</xdr:row>
          <xdr:rowOff>236220</xdr:rowOff>
        </xdr:to>
        <xdr:sp macro="" textlink="">
          <xdr:nvSpPr>
            <xdr:cNvPr id="4108" name="obLevelInnerFirst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interna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8</xdr:row>
          <xdr:rowOff>198120</xdr:rowOff>
        </xdr:from>
        <xdr:to>
          <xdr:col>2</xdr:col>
          <xdr:colOff>1021080</xdr:colOff>
          <xdr:row>11</xdr:row>
          <xdr:rowOff>38100</xdr:rowOff>
        </xdr:to>
        <xdr:sp macro="" textlink="">
          <xdr:nvSpPr>
            <xdr:cNvPr id="4109" name="cbUseDefaultLevelFirst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12</xdr:row>
          <xdr:rowOff>0</xdr:rowOff>
        </xdr:from>
        <xdr:to>
          <xdr:col>2</xdr:col>
          <xdr:colOff>1021080</xdr:colOff>
          <xdr:row>14</xdr:row>
          <xdr:rowOff>38100</xdr:rowOff>
        </xdr:to>
        <xdr:sp macro="" textlink="">
          <xdr:nvSpPr>
            <xdr:cNvPr id="4110" name="cbUseLeafLevelFirst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15</xdr:row>
          <xdr:rowOff>38100</xdr:rowOff>
        </xdr:from>
        <xdr:to>
          <xdr:col>2</xdr:col>
          <xdr:colOff>1021080</xdr:colOff>
          <xdr:row>16</xdr:row>
          <xdr:rowOff>114300</xdr:rowOff>
        </xdr:to>
        <xdr:sp macro="" textlink="">
          <xdr:nvSpPr>
            <xdr:cNvPr id="4111" name="cbUseSpecificLevelFirst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25</xdr:row>
          <xdr:rowOff>30480</xdr:rowOff>
        </xdr:from>
        <xdr:to>
          <xdr:col>3</xdr:col>
          <xdr:colOff>2125980</xdr:colOff>
          <xdr:row>26</xdr:row>
          <xdr:rowOff>7620</xdr:rowOff>
        </xdr:to>
        <xdr:sp macro="" textlink="">
          <xdr:nvSpPr>
            <xdr:cNvPr id="4112" name="AddLevelFirst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2232660</xdr:colOff>
          <xdr:row>25</xdr:row>
          <xdr:rowOff>30480</xdr:rowOff>
        </xdr:from>
        <xdr:to>
          <xdr:col>3</xdr:col>
          <xdr:colOff>4297680</xdr:colOff>
          <xdr:row>26</xdr:row>
          <xdr:rowOff>7620</xdr:rowOff>
        </xdr:to>
        <xdr:sp macro="" textlink="">
          <xdr:nvSpPr>
            <xdr:cNvPr id="4113" name="RemoveLevelFirst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 último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27</xdr:row>
          <xdr:rowOff>144780</xdr:rowOff>
        </xdr:from>
        <xdr:to>
          <xdr:col>11</xdr:col>
          <xdr:colOff>1135380</xdr:colOff>
          <xdr:row>28</xdr:row>
          <xdr:rowOff>137160</xdr:rowOff>
        </xdr:to>
        <xdr:sp macro="" textlink="">
          <xdr:nvSpPr>
            <xdr:cNvPr id="4114" name="LVL2tbFormattingByLevel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 formato 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27</xdr:row>
          <xdr:rowOff>0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4115" name="Group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27</xdr:row>
          <xdr:rowOff>228600</xdr:rowOff>
        </xdr:from>
        <xdr:to>
          <xdr:col>11</xdr:col>
          <xdr:colOff>2103120</xdr:colOff>
          <xdr:row>28</xdr:row>
          <xdr:rowOff>175260</xdr:rowOff>
        </xdr:to>
        <xdr:sp macro="" textlink="">
          <xdr:nvSpPr>
            <xdr:cNvPr id="4116" name="obLevelOuterSecond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externa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27</xdr:row>
          <xdr:rowOff>38100</xdr:rowOff>
        </xdr:from>
        <xdr:to>
          <xdr:col>11</xdr:col>
          <xdr:colOff>2103120</xdr:colOff>
          <xdr:row>27</xdr:row>
          <xdr:rowOff>251460</xdr:rowOff>
        </xdr:to>
        <xdr:sp macro="" textlink="">
          <xdr:nvSpPr>
            <xdr:cNvPr id="4117" name="obLevelInnerSecond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interna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30</xdr:row>
          <xdr:rowOff>0</xdr:rowOff>
        </xdr:from>
        <xdr:to>
          <xdr:col>2</xdr:col>
          <xdr:colOff>1021080</xdr:colOff>
          <xdr:row>32</xdr:row>
          <xdr:rowOff>38100</xdr:rowOff>
        </xdr:to>
        <xdr:sp macro="" textlink="">
          <xdr:nvSpPr>
            <xdr:cNvPr id="4118" name="cbUseDefaultLevelSecond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33</xdr:row>
          <xdr:rowOff>0</xdr:rowOff>
        </xdr:from>
        <xdr:to>
          <xdr:col>2</xdr:col>
          <xdr:colOff>1021080</xdr:colOff>
          <xdr:row>35</xdr:row>
          <xdr:rowOff>38100</xdr:rowOff>
        </xdr:to>
        <xdr:sp macro="" textlink="">
          <xdr:nvSpPr>
            <xdr:cNvPr id="4119" name="cbUseLeafLevelSecond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36</xdr:row>
          <xdr:rowOff>38100</xdr:rowOff>
        </xdr:from>
        <xdr:to>
          <xdr:col>2</xdr:col>
          <xdr:colOff>1021080</xdr:colOff>
          <xdr:row>37</xdr:row>
          <xdr:rowOff>114300</xdr:rowOff>
        </xdr:to>
        <xdr:sp macro="" textlink="">
          <xdr:nvSpPr>
            <xdr:cNvPr id="4120" name="cbUseSpecificLevelSecond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46</xdr:row>
          <xdr:rowOff>22860</xdr:rowOff>
        </xdr:from>
        <xdr:to>
          <xdr:col>3</xdr:col>
          <xdr:colOff>2125980</xdr:colOff>
          <xdr:row>47</xdr:row>
          <xdr:rowOff>0</xdr:rowOff>
        </xdr:to>
        <xdr:sp macro="" textlink="">
          <xdr:nvSpPr>
            <xdr:cNvPr id="4121" name="AddLevelSecond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2232660</xdr:colOff>
          <xdr:row>46</xdr:row>
          <xdr:rowOff>22860</xdr:rowOff>
        </xdr:from>
        <xdr:to>
          <xdr:col>3</xdr:col>
          <xdr:colOff>4297680</xdr:colOff>
          <xdr:row>47</xdr:row>
          <xdr:rowOff>0</xdr:rowOff>
        </xdr:to>
        <xdr:sp macro="" textlink="">
          <xdr:nvSpPr>
            <xdr:cNvPr id="4122" name="RemoveLevelSecond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 último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51</xdr:row>
          <xdr:rowOff>68580</xdr:rowOff>
        </xdr:from>
        <xdr:to>
          <xdr:col>11</xdr:col>
          <xdr:colOff>30480</xdr:colOff>
          <xdr:row>51</xdr:row>
          <xdr:rowOff>342900</xdr:rowOff>
        </xdr:to>
        <xdr:sp macro="" textlink="">
          <xdr:nvSpPr>
            <xdr:cNvPr id="4123" name="cbApplyMemberFormatting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0</xdr:rowOff>
        </xdr:from>
        <xdr:to>
          <xdr:col>11</xdr:col>
          <xdr:colOff>2362200</xdr:colOff>
          <xdr:row>53</xdr:row>
          <xdr:rowOff>0</xdr:rowOff>
        </xdr:to>
        <xdr:sp macro="" textlink="">
          <xdr:nvSpPr>
            <xdr:cNvPr id="4124" name="Group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52</xdr:row>
          <xdr:rowOff>60960</xdr:rowOff>
        </xdr:from>
        <xdr:to>
          <xdr:col>3</xdr:col>
          <xdr:colOff>2613660</xdr:colOff>
          <xdr:row>52</xdr:row>
          <xdr:rowOff>274320</xdr:rowOff>
        </xdr:to>
        <xdr:sp macro="" textlink="">
          <xdr:nvSpPr>
            <xdr:cNvPr id="4125" name="obMemberRowFirst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52</xdr:row>
          <xdr:rowOff>60960</xdr:rowOff>
        </xdr:from>
        <xdr:to>
          <xdr:col>3</xdr:col>
          <xdr:colOff>449580</xdr:colOff>
          <xdr:row>52</xdr:row>
          <xdr:rowOff>274320</xdr:rowOff>
        </xdr:to>
        <xdr:sp macro="" textlink="">
          <xdr:nvSpPr>
            <xdr:cNvPr id="4126" name="obMemberColumnFirst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135</xdr:row>
          <xdr:rowOff>198120</xdr:rowOff>
        </xdr:from>
        <xdr:to>
          <xdr:col>2</xdr:col>
          <xdr:colOff>1021080</xdr:colOff>
          <xdr:row>138</xdr:row>
          <xdr:rowOff>38100</xdr:rowOff>
        </xdr:to>
        <xdr:sp macro="" textlink="">
          <xdr:nvSpPr>
            <xdr:cNvPr id="4127" name="cbApplyCustomMemberDefaultFirst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138</xdr:row>
          <xdr:rowOff>45720</xdr:rowOff>
        </xdr:from>
        <xdr:to>
          <xdr:col>2</xdr:col>
          <xdr:colOff>1021080</xdr:colOff>
          <xdr:row>141</xdr:row>
          <xdr:rowOff>38100</xdr:rowOff>
        </xdr:to>
        <xdr:sp macro="" textlink="">
          <xdr:nvSpPr>
            <xdr:cNvPr id="4128" name="cbApplyCalculatedMemberFirst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142</xdr:row>
          <xdr:rowOff>0</xdr:rowOff>
        </xdr:from>
        <xdr:to>
          <xdr:col>2</xdr:col>
          <xdr:colOff>1021080</xdr:colOff>
          <xdr:row>144</xdr:row>
          <xdr:rowOff>38100</xdr:rowOff>
        </xdr:to>
        <xdr:sp macro="" textlink="">
          <xdr:nvSpPr>
            <xdr:cNvPr id="4129" name="cbApplyImputableMemberFirst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145</xdr:row>
          <xdr:rowOff>0</xdr:rowOff>
        </xdr:from>
        <xdr:to>
          <xdr:col>2</xdr:col>
          <xdr:colOff>1021080</xdr:colOff>
          <xdr:row>147</xdr:row>
          <xdr:rowOff>38100</xdr:rowOff>
        </xdr:to>
        <xdr:sp macro="" textlink="">
          <xdr:nvSpPr>
            <xdr:cNvPr id="4130" name="cbApplyLocalMemberFirst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148</xdr:row>
          <xdr:rowOff>0</xdr:rowOff>
        </xdr:from>
        <xdr:to>
          <xdr:col>2</xdr:col>
          <xdr:colOff>1021080</xdr:colOff>
          <xdr:row>150</xdr:row>
          <xdr:rowOff>38100</xdr:rowOff>
        </xdr:to>
        <xdr:sp macro="" textlink="">
          <xdr:nvSpPr>
            <xdr:cNvPr id="4131" name="cbApplyChangedMemberFirst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151</xdr:row>
          <xdr:rowOff>45720</xdr:rowOff>
        </xdr:from>
        <xdr:to>
          <xdr:col>2</xdr:col>
          <xdr:colOff>1021080</xdr:colOff>
          <xdr:row>153</xdr:row>
          <xdr:rowOff>0</xdr:rowOff>
        </xdr:to>
        <xdr:sp macro="" textlink="">
          <xdr:nvSpPr>
            <xdr:cNvPr id="4132" name="cbApplySpecificMemberFirst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156</xdr:row>
          <xdr:rowOff>22860</xdr:rowOff>
        </xdr:from>
        <xdr:to>
          <xdr:col>3</xdr:col>
          <xdr:colOff>4290060</xdr:colOff>
          <xdr:row>156</xdr:row>
          <xdr:rowOff>266700</xdr:rowOff>
        </xdr:to>
        <xdr:sp macro="" textlink="">
          <xdr:nvSpPr>
            <xdr:cNvPr id="4133" name="AddMemberFirst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componente/propiedad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55</xdr:row>
          <xdr:rowOff>0</xdr:rowOff>
        </xdr:from>
        <xdr:to>
          <xdr:col>2</xdr:col>
          <xdr:colOff>1021080</xdr:colOff>
          <xdr:row>57</xdr:row>
          <xdr:rowOff>38100</xdr:rowOff>
        </xdr:to>
        <xdr:sp macro="" textlink="">
          <xdr:nvSpPr>
            <xdr:cNvPr id="4134" name="cbApplyCustomMemberDefaultSecond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57</xdr:row>
          <xdr:rowOff>45720</xdr:rowOff>
        </xdr:from>
        <xdr:to>
          <xdr:col>2</xdr:col>
          <xdr:colOff>1021080</xdr:colOff>
          <xdr:row>60</xdr:row>
          <xdr:rowOff>38100</xdr:rowOff>
        </xdr:to>
        <xdr:sp macro="" textlink="">
          <xdr:nvSpPr>
            <xdr:cNvPr id="4135" name="cbApplyCalculatedMemberSecond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61</xdr:row>
          <xdr:rowOff>0</xdr:rowOff>
        </xdr:from>
        <xdr:to>
          <xdr:col>2</xdr:col>
          <xdr:colOff>1021080</xdr:colOff>
          <xdr:row>63</xdr:row>
          <xdr:rowOff>38100</xdr:rowOff>
        </xdr:to>
        <xdr:sp macro="" textlink="">
          <xdr:nvSpPr>
            <xdr:cNvPr id="4136" name="cbApplyImputableMemberSecond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64</xdr:row>
          <xdr:rowOff>0</xdr:rowOff>
        </xdr:from>
        <xdr:to>
          <xdr:col>2</xdr:col>
          <xdr:colOff>1021080</xdr:colOff>
          <xdr:row>66</xdr:row>
          <xdr:rowOff>38100</xdr:rowOff>
        </xdr:to>
        <xdr:sp macro="" textlink="">
          <xdr:nvSpPr>
            <xdr:cNvPr id="4137" name="cbApplyLocalMemberSecond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67</xdr:row>
          <xdr:rowOff>0</xdr:rowOff>
        </xdr:from>
        <xdr:to>
          <xdr:col>2</xdr:col>
          <xdr:colOff>1021080</xdr:colOff>
          <xdr:row>69</xdr:row>
          <xdr:rowOff>38100</xdr:rowOff>
        </xdr:to>
        <xdr:sp macro="" textlink="">
          <xdr:nvSpPr>
            <xdr:cNvPr id="4138" name="cbApplyChangedMemberSecond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70</xdr:row>
          <xdr:rowOff>45720</xdr:rowOff>
        </xdr:from>
        <xdr:to>
          <xdr:col>2</xdr:col>
          <xdr:colOff>1021080</xdr:colOff>
          <xdr:row>71</xdr:row>
          <xdr:rowOff>198120</xdr:rowOff>
        </xdr:to>
        <xdr:sp macro="" textlink="">
          <xdr:nvSpPr>
            <xdr:cNvPr id="4139" name="cbApplySpecificMemberSecond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132</xdr:row>
          <xdr:rowOff>22860</xdr:rowOff>
        </xdr:from>
        <xdr:to>
          <xdr:col>3</xdr:col>
          <xdr:colOff>4290060</xdr:colOff>
          <xdr:row>132</xdr:row>
          <xdr:rowOff>266700</xdr:rowOff>
        </xdr:to>
        <xdr:sp macro="" textlink="">
          <xdr:nvSpPr>
            <xdr:cNvPr id="4140" name="AddMemberSecond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componente/propiedad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1828800</xdr:colOff>
          <xdr:row>160</xdr:row>
          <xdr:rowOff>68580</xdr:rowOff>
        </xdr:from>
        <xdr:to>
          <xdr:col>7</xdr:col>
          <xdr:colOff>1950720</xdr:colOff>
          <xdr:row>160</xdr:row>
          <xdr:rowOff>342900</xdr:rowOff>
        </xdr:to>
        <xdr:sp macro="" textlink="">
          <xdr:nvSpPr>
            <xdr:cNvPr id="4141" name="cbApplyOddEvenFormatting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161</xdr:row>
          <xdr:rowOff>0</xdr:rowOff>
        </xdr:from>
        <xdr:to>
          <xdr:col>11</xdr:col>
          <xdr:colOff>2362200</xdr:colOff>
          <xdr:row>162</xdr:row>
          <xdr:rowOff>0</xdr:rowOff>
        </xdr:to>
        <xdr:sp macro="" textlink="">
          <xdr:nvSpPr>
            <xdr:cNvPr id="4142" name="Group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161</xdr:row>
          <xdr:rowOff>68580</xdr:rowOff>
        </xdr:from>
        <xdr:to>
          <xdr:col>3</xdr:col>
          <xdr:colOff>2613660</xdr:colOff>
          <xdr:row>161</xdr:row>
          <xdr:rowOff>274320</xdr:rowOff>
        </xdr:to>
        <xdr:sp macro="" textlink="">
          <xdr:nvSpPr>
            <xdr:cNvPr id="4143" name="obOddEvenRowFirst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161</xdr:row>
          <xdr:rowOff>68580</xdr:rowOff>
        </xdr:from>
        <xdr:to>
          <xdr:col>3</xdr:col>
          <xdr:colOff>449580</xdr:colOff>
          <xdr:row>161</xdr:row>
          <xdr:rowOff>274320</xdr:rowOff>
        </xdr:to>
        <xdr:sp macro="" textlink="">
          <xdr:nvSpPr>
            <xdr:cNvPr id="4144" name="obOddEvenColumnFirst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164</xdr:row>
          <xdr:rowOff>0</xdr:rowOff>
        </xdr:from>
        <xdr:to>
          <xdr:col>2</xdr:col>
          <xdr:colOff>1021080</xdr:colOff>
          <xdr:row>166</xdr:row>
          <xdr:rowOff>38100</xdr:rowOff>
        </xdr:to>
        <xdr:sp macro="" textlink="">
          <xdr:nvSpPr>
            <xdr:cNvPr id="4145" name="cbUseOddFirst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167</xdr:row>
          <xdr:rowOff>0</xdr:rowOff>
        </xdr:from>
        <xdr:to>
          <xdr:col>2</xdr:col>
          <xdr:colOff>1021080</xdr:colOff>
          <xdr:row>169</xdr:row>
          <xdr:rowOff>38100</xdr:rowOff>
        </xdr:to>
        <xdr:sp macro="" textlink="">
          <xdr:nvSpPr>
            <xdr:cNvPr id="4146" name="cbUseEvenFirst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172</xdr:row>
          <xdr:rowOff>0</xdr:rowOff>
        </xdr:from>
        <xdr:to>
          <xdr:col>2</xdr:col>
          <xdr:colOff>1021080</xdr:colOff>
          <xdr:row>174</xdr:row>
          <xdr:rowOff>38100</xdr:rowOff>
        </xdr:to>
        <xdr:sp macro="" textlink="">
          <xdr:nvSpPr>
            <xdr:cNvPr id="4147" name="cbUseOddSecond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174</xdr:row>
          <xdr:rowOff>45720</xdr:rowOff>
        </xdr:from>
        <xdr:to>
          <xdr:col>2</xdr:col>
          <xdr:colOff>1021080</xdr:colOff>
          <xdr:row>177</xdr:row>
          <xdr:rowOff>38100</xdr:rowOff>
        </xdr:to>
        <xdr:sp macro="" textlink="">
          <xdr:nvSpPr>
            <xdr:cNvPr id="4148" name="cbUseEvenSecond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1905000</xdr:colOff>
          <xdr:row>180</xdr:row>
          <xdr:rowOff>68580</xdr:rowOff>
        </xdr:from>
        <xdr:to>
          <xdr:col>7</xdr:col>
          <xdr:colOff>2026920</xdr:colOff>
          <xdr:row>180</xdr:row>
          <xdr:rowOff>342900</xdr:rowOff>
        </xdr:to>
        <xdr:sp macro="" textlink="">
          <xdr:nvSpPr>
            <xdr:cNvPr id="4149" name="cbApplyPageHeaderFormatting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182</xdr:row>
          <xdr:rowOff>198120</xdr:rowOff>
        </xdr:from>
        <xdr:to>
          <xdr:col>2</xdr:col>
          <xdr:colOff>1021080</xdr:colOff>
          <xdr:row>185</xdr:row>
          <xdr:rowOff>38100</xdr:rowOff>
        </xdr:to>
        <xdr:sp macro="" textlink="">
          <xdr:nvSpPr>
            <xdr:cNvPr id="4150" name="cbUseDefaultPageHeaderFormat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186</xdr:row>
          <xdr:rowOff>0</xdr:rowOff>
        </xdr:from>
        <xdr:to>
          <xdr:col>2</xdr:col>
          <xdr:colOff>1021080</xdr:colOff>
          <xdr:row>187</xdr:row>
          <xdr:rowOff>175260</xdr:rowOff>
        </xdr:to>
        <xdr:sp macro="" textlink="">
          <xdr:nvSpPr>
            <xdr:cNvPr id="4151" name="cbUseDimensionFormatting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188</xdr:row>
          <xdr:rowOff>22860</xdr:rowOff>
        </xdr:from>
        <xdr:to>
          <xdr:col>3</xdr:col>
          <xdr:colOff>4290060</xdr:colOff>
          <xdr:row>189</xdr:row>
          <xdr:rowOff>0</xdr:rowOff>
        </xdr:to>
        <xdr:sp macro="" textlink="">
          <xdr:nvSpPr>
            <xdr:cNvPr id="4152" name="AddDimension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dimensión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73</xdr:row>
          <xdr:rowOff>0</xdr:rowOff>
        </xdr:from>
        <xdr:to>
          <xdr:col>13</xdr:col>
          <xdr:colOff>266700</xdr:colOff>
          <xdr:row>74</xdr:row>
          <xdr:rowOff>0</xdr:rowOff>
        </xdr:to>
        <xdr:sp macro="" textlink="">
          <xdr:nvSpPr>
            <xdr:cNvPr id="4154" name="AddedMember2_1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76</xdr:row>
          <xdr:rowOff>0</xdr:rowOff>
        </xdr:from>
        <xdr:to>
          <xdr:col>13</xdr:col>
          <xdr:colOff>266700</xdr:colOff>
          <xdr:row>77</xdr:row>
          <xdr:rowOff>0</xdr:rowOff>
        </xdr:to>
        <xdr:sp macro="" textlink="">
          <xdr:nvSpPr>
            <xdr:cNvPr id="4156" name="AddedMember2_2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78</xdr:row>
          <xdr:rowOff>45720</xdr:rowOff>
        </xdr:from>
        <xdr:to>
          <xdr:col>13</xdr:col>
          <xdr:colOff>266700</xdr:colOff>
          <xdr:row>79</xdr:row>
          <xdr:rowOff>190500</xdr:rowOff>
        </xdr:to>
        <xdr:sp macro="" textlink="">
          <xdr:nvSpPr>
            <xdr:cNvPr id="4158" name="AddedMember2_3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81</xdr:row>
          <xdr:rowOff>45720</xdr:rowOff>
        </xdr:from>
        <xdr:to>
          <xdr:col>13</xdr:col>
          <xdr:colOff>266700</xdr:colOff>
          <xdr:row>83</xdr:row>
          <xdr:rowOff>0</xdr:rowOff>
        </xdr:to>
        <xdr:sp macro="" textlink="">
          <xdr:nvSpPr>
            <xdr:cNvPr id="4160" name="AddedMember2_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85</xdr:row>
          <xdr:rowOff>0</xdr:rowOff>
        </xdr:from>
        <xdr:to>
          <xdr:col>13</xdr:col>
          <xdr:colOff>266700</xdr:colOff>
          <xdr:row>86</xdr:row>
          <xdr:rowOff>0</xdr:rowOff>
        </xdr:to>
        <xdr:sp macro="" textlink="">
          <xdr:nvSpPr>
            <xdr:cNvPr id="4162" name="AddedMember2_5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88</xdr:row>
          <xdr:rowOff>0</xdr:rowOff>
        </xdr:from>
        <xdr:to>
          <xdr:col>13</xdr:col>
          <xdr:colOff>266700</xdr:colOff>
          <xdr:row>89</xdr:row>
          <xdr:rowOff>0</xdr:rowOff>
        </xdr:to>
        <xdr:sp macro="" textlink="">
          <xdr:nvSpPr>
            <xdr:cNvPr id="4164" name="AddedMember2_6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91</xdr:row>
          <xdr:rowOff>0</xdr:rowOff>
        </xdr:from>
        <xdr:to>
          <xdr:col>13</xdr:col>
          <xdr:colOff>266700</xdr:colOff>
          <xdr:row>92</xdr:row>
          <xdr:rowOff>7620</xdr:rowOff>
        </xdr:to>
        <xdr:sp macro="" textlink="">
          <xdr:nvSpPr>
            <xdr:cNvPr id="4168" name="AddedMember2_7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93</xdr:row>
          <xdr:rowOff>45720</xdr:rowOff>
        </xdr:from>
        <xdr:to>
          <xdr:col>13</xdr:col>
          <xdr:colOff>266700</xdr:colOff>
          <xdr:row>95</xdr:row>
          <xdr:rowOff>0</xdr:rowOff>
        </xdr:to>
        <xdr:sp macro="" textlink="">
          <xdr:nvSpPr>
            <xdr:cNvPr id="4170" name="AddedMember2_8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97</xdr:row>
          <xdr:rowOff>0</xdr:rowOff>
        </xdr:from>
        <xdr:to>
          <xdr:col>13</xdr:col>
          <xdr:colOff>266700</xdr:colOff>
          <xdr:row>98</xdr:row>
          <xdr:rowOff>0</xdr:rowOff>
        </xdr:to>
        <xdr:sp macro="" textlink="">
          <xdr:nvSpPr>
            <xdr:cNvPr id="4172" name="AddedMember2_9" hidden="1">
              <a:extLst>
                <a:ext uri="{63B3BB69-23CF-44E3-9099-C40C66FF867C}">
                  <a14:compatExt spid="_x0000_s4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100</xdr:row>
          <xdr:rowOff>0</xdr:rowOff>
        </xdr:from>
        <xdr:to>
          <xdr:col>13</xdr:col>
          <xdr:colOff>266700</xdr:colOff>
          <xdr:row>101</xdr:row>
          <xdr:rowOff>0</xdr:rowOff>
        </xdr:to>
        <xdr:sp macro="" textlink="">
          <xdr:nvSpPr>
            <xdr:cNvPr id="4174" name="AddedMember2_10" hidden="1">
              <a:extLst>
                <a:ext uri="{63B3BB69-23CF-44E3-9099-C40C66FF867C}">
                  <a14:compatExt spid="_x0000_s4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102</xdr:row>
          <xdr:rowOff>45720</xdr:rowOff>
        </xdr:from>
        <xdr:to>
          <xdr:col>13</xdr:col>
          <xdr:colOff>266700</xdr:colOff>
          <xdr:row>103</xdr:row>
          <xdr:rowOff>190500</xdr:rowOff>
        </xdr:to>
        <xdr:sp macro="" textlink="">
          <xdr:nvSpPr>
            <xdr:cNvPr id="4176" name="AddedMember2_11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105</xdr:row>
          <xdr:rowOff>45720</xdr:rowOff>
        </xdr:from>
        <xdr:to>
          <xdr:col>13</xdr:col>
          <xdr:colOff>266700</xdr:colOff>
          <xdr:row>107</xdr:row>
          <xdr:rowOff>0</xdr:rowOff>
        </xdr:to>
        <xdr:sp macro="" textlink="">
          <xdr:nvSpPr>
            <xdr:cNvPr id="4178" name="AddedMember2_12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109</xdr:row>
          <xdr:rowOff>0</xdr:rowOff>
        </xdr:from>
        <xdr:to>
          <xdr:col>13</xdr:col>
          <xdr:colOff>266700</xdr:colOff>
          <xdr:row>110</xdr:row>
          <xdr:rowOff>0</xdr:rowOff>
        </xdr:to>
        <xdr:sp macro="" textlink="">
          <xdr:nvSpPr>
            <xdr:cNvPr id="4180" name="AddedMember2_13" hidden="1">
              <a:extLst>
                <a:ext uri="{63B3BB69-23CF-44E3-9099-C40C66FF867C}">
                  <a14:compatExt spid="_x0000_s4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112</xdr:row>
          <xdr:rowOff>0</xdr:rowOff>
        </xdr:from>
        <xdr:to>
          <xdr:col>13</xdr:col>
          <xdr:colOff>266700</xdr:colOff>
          <xdr:row>113</xdr:row>
          <xdr:rowOff>0</xdr:rowOff>
        </xdr:to>
        <xdr:sp macro="" textlink="">
          <xdr:nvSpPr>
            <xdr:cNvPr id="4182" name="AddedMember2_14" hidden="1">
              <a:extLst>
                <a:ext uri="{63B3BB69-23CF-44E3-9099-C40C66FF867C}">
                  <a14:compatExt spid="_x0000_s4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115</xdr:row>
          <xdr:rowOff>0</xdr:rowOff>
        </xdr:from>
        <xdr:to>
          <xdr:col>13</xdr:col>
          <xdr:colOff>266700</xdr:colOff>
          <xdr:row>116</xdr:row>
          <xdr:rowOff>0</xdr:rowOff>
        </xdr:to>
        <xdr:sp macro="" textlink="">
          <xdr:nvSpPr>
            <xdr:cNvPr id="4184" name="AddedMember2_15" hidden="1">
              <a:extLst>
                <a:ext uri="{63B3BB69-23CF-44E3-9099-C40C66FF867C}">
                  <a14:compatExt spid="_x0000_s4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117</xdr:row>
          <xdr:rowOff>45720</xdr:rowOff>
        </xdr:from>
        <xdr:to>
          <xdr:col>13</xdr:col>
          <xdr:colOff>266700</xdr:colOff>
          <xdr:row>119</xdr:row>
          <xdr:rowOff>0</xdr:rowOff>
        </xdr:to>
        <xdr:sp macro="" textlink="">
          <xdr:nvSpPr>
            <xdr:cNvPr id="4194" name="AddedMember2_16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121</xdr:row>
          <xdr:rowOff>0</xdr:rowOff>
        </xdr:from>
        <xdr:to>
          <xdr:col>13</xdr:col>
          <xdr:colOff>266700</xdr:colOff>
          <xdr:row>122</xdr:row>
          <xdr:rowOff>0</xdr:rowOff>
        </xdr:to>
        <xdr:sp macro="" textlink="">
          <xdr:nvSpPr>
            <xdr:cNvPr id="4196" name="AddedMember2_17" hidden="1">
              <a:extLst>
                <a:ext uri="{63B3BB69-23CF-44E3-9099-C40C66FF867C}">
                  <a14:compatExt spid="_x0000_s4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124</xdr:row>
          <xdr:rowOff>0</xdr:rowOff>
        </xdr:from>
        <xdr:to>
          <xdr:col>13</xdr:col>
          <xdr:colOff>266700</xdr:colOff>
          <xdr:row>125</xdr:row>
          <xdr:rowOff>0</xdr:rowOff>
        </xdr:to>
        <xdr:sp macro="" textlink="">
          <xdr:nvSpPr>
            <xdr:cNvPr id="4198" name="AddedMember2_18" hidden="1">
              <a:extLst>
                <a:ext uri="{63B3BB69-23CF-44E3-9099-C40C66FF867C}">
                  <a14:compatExt spid="_x0000_s4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126</xdr:row>
          <xdr:rowOff>45720</xdr:rowOff>
        </xdr:from>
        <xdr:to>
          <xdr:col>13</xdr:col>
          <xdr:colOff>266700</xdr:colOff>
          <xdr:row>127</xdr:row>
          <xdr:rowOff>190500</xdr:rowOff>
        </xdr:to>
        <xdr:sp macro="" textlink="">
          <xdr:nvSpPr>
            <xdr:cNvPr id="4200" name="AddedMember2_19" hidden="1">
              <a:extLst>
                <a:ext uri="{63B3BB69-23CF-44E3-9099-C40C66FF867C}">
                  <a14:compatExt spid="_x0000_s4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154</xdr:row>
          <xdr:rowOff>0</xdr:rowOff>
        </xdr:from>
        <xdr:to>
          <xdr:col>13</xdr:col>
          <xdr:colOff>266700</xdr:colOff>
          <xdr:row>155</xdr:row>
          <xdr:rowOff>0</xdr:rowOff>
        </xdr:to>
        <xdr:sp macro="" textlink="">
          <xdr:nvSpPr>
            <xdr:cNvPr id="4202" name="AddedMember1_1" hidden="1">
              <a:extLst>
                <a:ext uri="{63B3BB69-23CF-44E3-9099-C40C66FF867C}">
                  <a14:compatExt spid="_x0000_s4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129</xdr:row>
          <xdr:rowOff>45720</xdr:rowOff>
        </xdr:from>
        <xdr:to>
          <xdr:col>13</xdr:col>
          <xdr:colOff>266700</xdr:colOff>
          <xdr:row>130</xdr:row>
          <xdr:rowOff>190500</xdr:rowOff>
        </xdr:to>
        <xdr:sp macro="" textlink="">
          <xdr:nvSpPr>
            <xdr:cNvPr id="4204" name="AddedMember2_20" hidden="1">
              <a:extLst>
                <a:ext uri="{63B3BB69-23CF-44E3-9099-C40C66FF867C}">
                  <a14:compatExt spid="_x0000_s4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40</xdr:row>
      <xdr:rowOff>114605</xdr:rowOff>
    </xdr:from>
    <xdr:to>
      <xdr:col>17</xdr:col>
      <xdr:colOff>3809999</xdr:colOff>
      <xdr:row>43</xdr:row>
      <xdr:rowOff>76794</xdr:rowOff>
    </xdr:to>
    <xdr:sp macro="" textlink="">
      <xdr:nvSpPr>
        <xdr:cNvPr id="12" name="11 CuadroTexto"/>
        <xdr:cNvSpPr txBox="1"/>
      </xdr:nvSpPr>
      <xdr:spPr>
        <a:xfrm>
          <a:off x="204107" y="699712"/>
          <a:ext cx="4680858" cy="492868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800"/>
            <a:t>         Pressupost Inicial</a:t>
          </a:r>
          <a:r>
            <a:rPr lang="es-ES" sz="1800" baseline="0"/>
            <a:t> d'Ingressos</a:t>
          </a:r>
          <a:endParaRPr lang="es-ES" sz="18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1025" name="ConnectionDescriptorsInfotb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1026" name="MultipleReportManagerInfotb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1027" name="ConnectionDescriptorsInfo000tb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1028" name="AnalyzerDynReport000tb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1029" name="ReportSubmitManagerControltb1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1030" name="ReportSubmitControl_1tb1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1031" name="FPMExcelClientSheetOptionstb1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7857</xdr:colOff>
      <xdr:row>40</xdr:row>
      <xdr:rowOff>114605</xdr:rowOff>
    </xdr:from>
    <xdr:to>
      <xdr:col>21</xdr:col>
      <xdr:colOff>815884</xdr:colOff>
      <xdr:row>43</xdr:row>
      <xdr:rowOff>76794</xdr:rowOff>
    </xdr:to>
    <xdr:sp macro="" textlink="">
      <xdr:nvSpPr>
        <xdr:cNvPr id="2" name="1 CuadroTexto"/>
        <xdr:cNvSpPr txBox="1"/>
      </xdr:nvSpPr>
      <xdr:spPr>
        <a:xfrm>
          <a:off x="200025" y="695630"/>
          <a:ext cx="5009000" cy="49558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800"/>
            <a:t>Resum per capítols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6145" name="ConnectionDescriptorsInfotb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6146" name="MultipleReportManagerInfotb1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6147" name="ConnectionDescriptorsInfo000tb1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6148" name="AnalyzerDynReport000tb1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6149" name="ReportSubmitManagerControltb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6150" name="ReportSubmitControl_1tb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6151" name="FPMExcelClientSheetOptionstb1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1661160</xdr:colOff>
          <xdr:row>4</xdr:row>
          <xdr:rowOff>68580</xdr:rowOff>
        </xdr:from>
        <xdr:to>
          <xdr:col>7</xdr:col>
          <xdr:colOff>1783080</xdr:colOff>
          <xdr:row>4</xdr:row>
          <xdr:rowOff>342900</xdr:rowOff>
        </xdr:to>
        <xdr:sp macro="" textlink="">
          <xdr:nvSpPr>
            <xdr:cNvPr id="7169" name="cbApplyLevelFormatting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3</xdr:col>
          <xdr:colOff>2804160</xdr:colOff>
          <xdr:row>6</xdr:row>
          <xdr:rowOff>0</xdr:rowOff>
        </xdr:to>
        <xdr:sp macro="" textlink="">
          <xdr:nvSpPr>
            <xdr:cNvPr id="7170" name="Group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5</xdr:row>
          <xdr:rowOff>60960</xdr:rowOff>
        </xdr:from>
        <xdr:to>
          <xdr:col>3</xdr:col>
          <xdr:colOff>2613660</xdr:colOff>
          <xdr:row>5</xdr:row>
          <xdr:rowOff>274320</xdr:rowOff>
        </xdr:to>
        <xdr:sp macro="" textlink="">
          <xdr:nvSpPr>
            <xdr:cNvPr id="7171" name="obLevelRowFirs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</xdr:row>
          <xdr:rowOff>60960</xdr:rowOff>
        </xdr:from>
        <xdr:to>
          <xdr:col>3</xdr:col>
          <xdr:colOff>449580</xdr:colOff>
          <xdr:row>5</xdr:row>
          <xdr:rowOff>274320</xdr:rowOff>
        </xdr:to>
        <xdr:sp macro="" textlink="">
          <xdr:nvSpPr>
            <xdr:cNvPr id="7172" name="obLevelColumnFirst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2750820</xdr:colOff>
          <xdr:row>5</xdr:row>
          <xdr:rowOff>0</xdr:rowOff>
        </xdr:from>
        <xdr:to>
          <xdr:col>10</xdr:col>
          <xdr:colOff>99060</xdr:colOff>
          <xdr:row>6</xdr:row>
          <xdr:rowOff>0</xdr:rowOff>
        </xdr:to>
        <xdr:sp macro="" textlink="">
          <xdr:nvSpPr>
            <xdr:cNvPr id="7173" name="Group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4229100</xdr:colOff>
          <xdr:row>5</xdr:row>
          <xdr:rowOff>60960</xdr:rowOff>
        </xdr:from>
        <xdr:to>
          <xdr:col>6</xdr:col>
          <xdr:colOff>99060</xdr:colOff>
          <xdr:row>5</xdr:row>
          <xdr:rowOff>274320</xdr:rowOff>
        </xdr:to>
        <xdr:sp macro="" textlink="">
          <xdr:nvSpPr>
            <xdr:cNvPr id="7174" name="obRelativeLevelHierarchy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Niveles relativos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2773680</xdr:colOff>
          <xdr:row>5</xdr:row>
          <xdr:rowOff>60960</xdr:rowOff>
        </xdr:from>
        <xdr:to>
          <xdr:col>3</xdr:col>
          <xdr:colOff>4198620</xdr:colOff>
          <xdr:row>5</xdr:row>
          <xdr:rowOff>274320</xdr:rowOff>
        </xdr:to>
        <xdr:sp macro="" textlink="">
          <xdr:nvSpPr>
            <xdr:cNvPr id="7175" name="obDatabaseLevelHierarchy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Niveles de estructura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5</xdr:row>
          <xdr:rowOff>0</xdr:rowOff>
        </xdr:from>
        <xdr:to>
          <xdr:col>11</xdr:col>
          <xdr:colOff>2423160</xdr:colOff>
          <xdr:row>5</xdr:row>
          <xdr:rowOff>327660</xdr:rowOff>
        </xdr:to>
        <xdr:sp macro="" textlink="">
          <xdr:nvSpPr>
            <xdr:cNvPr id="7176" name="cbApplyLevelFromTopToBottom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Iniciar formatos desde el nivel más bajo mostrado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27</xdr:row>
          <xdr:rowOff>137160</xdr:rowOff>
        </xdr:from>
        <xdr:to>
          <xdr:col>11</xdr:col>
          <xdr:colOff>1135380</xdr:colOff>
          <xdr:row>28</xdr:row>
          <xdr:rowOff>121920</xdr:rowOff>
        </xdr:to>
        <xdr:sp macro="" textlink="">
          <xdr:nvSpPr>
            <xdr:cNvPr id="7177" name="LVL1tbFormattingByLevel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 formato 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27</xdr:row>
          <xdr:rowOff>0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7178" name="Group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27</xdr:row>
          <xdr:rowOff>228600</xdr:rowOff>
        </xdr:from>
        <xdr:to>
          <xdr:col>11</xdr:col>
          <xdr:colOff>2103120</xdr:colOff>
          <xdr:row>28</xdr:row>
          <xdr:rowOff>152400</xdr:rowOff>
        </xdr:to>
        <xdr:sp macro="" textlink="">
          <xdr:nvSpPr>
            <xdr:cNvPr id="7179" name="obLevelOuterFirst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externa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27</xdr:row>
          <xdr:rowOff>22860</xdr:rowOff>
        </xdr:from>
        <xdr:to>
          <xdr:col>11</xdr:col>
          <xdr:colOff>2103120</xdr:colOff>
          <xdr:row>27</xdr:row>
          <xdr:rowOff>236220</xdr:rowOff>
        </xdr:to>
        <xdr:sp macro="" textlink="">
          <xdr:nvSpPr>
            <xdr:cNvPr id="7180" name="obLevelInnerFirst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interna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29</xdr:row>
          <xdr:rowOff>198120</xdr:rowOff>
        </xdr:from>
        <xdr:to>
          <xdr:col>2</xdr:col>
          <xdr:colOff>1021080</xdr:colOff>
          <xdr:row>32</xdr:row>
          <xdr:rowOff>38100</xdr:rowOff>
        </xdr:to>
        <xdr:sp macro="" textlink="">
          <xdr:nvSpPr>
            <xdr:cNvPr id="7181" name="cbUseDefaultLevelFirst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33</xdr:row>
          <xdr:rowOff>0</xdr:rowOff>
        </xdr:from>
        <xdr:to>
          <xdr:col>2</xdr:col>
          <xdr:colOff>1021080</xdr:colOff>
          <xdr:row>35</xdr:row>
          <xdr:rowOff>38100</xdr:rowOff>
        </xdr:to>
        <xdr:sp macro="" textlink="">
          <xdr:nvSpPr>
            <xdr:cNvPr id="7182" name="cbUseLeafLevelFirst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36</xdr:row>
          <xdr:rowOff>38100</xdr:rowOff>
        </xdr:from>
        <xdr:to>
          <xdr:col>2</xdr:col>
          <xdr:colOff>1021080</xdr:colOff>
          <xdr:row>37</xdr:row>
          <xdr:rowOff>114300</xdr:rowOff>
        </xdr:to>
        <xdr:sp macro="" textlink="">
          <xdr:nvSpPr>
            <xdr:cNvPr id="7183" name="cbUseSpecificLevelFirst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46</xdr:row>
          <xdr:rowOff>30480</xdr:rowOff>
        </xdr:from>
        <xdr:to>
          <xdr:col>3</xdr:col>
          <xdr:colOff>2125980</xdr:colOff>
          <xdr:row>47</xdr:row>
          <xdr:rowOff>7620</xdr:rowOff>
        </xdr:to>
        <xdr:sp macro="" textlink="">
          <xdr:nvSpPr>
            <xdr:cNvPr id="7184" name="AddLevelFirst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2232660</xdr:colOff>
          <xdr:row>46</xdr:row>
          <xdr:rowOff>30480</xdr:rowOff>
        </xdr:from>
        <xdr:to>
          <xdr:col>3</xdr:col>
          <xdr:colOff>4297680</xdr:colOff>
          <xdr:row>47</xdr:row>
          <xdr:rowOff>7620</xdr:rowOff>
        </xdr:to>
        <xdr:sp macro="" textlink="">
          <xdr:nvSpPr>
            <xdr:cNvPr id="7185" name="RemoveLevelFirst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 último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6</xdr:row>
          <xdr:rowOff>144780</xdr:rowOff>
        </xdr:from>
        <xdr:to>
          <xdr:col>11</xdr:col>
          <xdr:colOff>1135380</xdr:colOff>
          <xdr:row>7</xdr:row>
          <xdr:rowOff>137160</xdr:rowOff>
        </xdr:to>
        <xdr:sp macro="" textlink="">
          <xdr:nvSpPr>
            <xdr:cNvPr id="7186" name="LVL2tbFormattingByLevel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 formato 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6</xdr:row>
          <xdr:rowOff>0</xdr:rowOff>
        </xdr:from>
        <xdr:to>
          <xdr:col>12</xdr:col>
          <xdr:colOff>0</xdr:colOff>
          <xdr:row>8</xdr:row>
          <xdr:rowOff>0</xdr:rowOff>
        </xdr:to>
        <xdr:sp macro="" textlink="">
          <xdr:nvSpPr>
            <xdr:cNvPr id="7187" name="Group Box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6</xdr:row>
          <xdr:rowOff>228600</xdr:rowOff>
        </xdr:from>
        <xdr:to>
          <xdr:col>11</xdr:col>
          <xdr:colOff>2103120</xdr:colOff>
          <xdr:row>7</xdr:row>
          <xdr:rowOff>175260</xdr:rowOff>
        </xdr:to>
        <xdr:sp macro="" textlink="">
          <xdr:nvSpPr>
            <xdr:cNvPr id="7188" name="obLevelOuterSecond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externa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6</xdr:row>
          <xdr:rowOff>38100</xdr:rowOff>
        </xdr:from>
        <xdr:to>
          <xdr:col>11</xdr:col>
          <xdr:colOff>2103120</xdr:colOff>
          <xdr:row>6</xdr:row>
          <xdr:rowOff>251460</xdr:rowOff>
        </xdr:to>
        <xdr:sp macro="" textlink="">
          <xdr:nvSpPr>
            <xdr:cNvPr id="7189" name="obLevelInnerSecond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interna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9</xdr:row>
          <xdr:rowOff>0</xdr:rowOff>
        </xdr:from>
        <xdr:to>
          <xdr:col>2</xdr:col>
          <xdr:colOff>1021080</xdr:colOff>
          <xdr:row>11</xdr:row>
          <xdr:rowOff>38100</xdr:rowOff>
        </xdr:to>
        <xdr:sp macro="" textlink="">
          <xdr:nvSpPr>
            <xdr:cNvPr id="7190" name="cbUseDefaultLevelSecond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12</xdr:row>
          <xdr:rowOff>0</xdr:rowOff>
        </xdr:from>
        <xdr:to>
          <xdr:col>2</xdr:col>
          <xdr:colOff>1021080</xdr:colOff>
          <xdr:row>14</xdr:row>
          <xdr:rowOff>38100</xdr:rowOff>
        </xdr:to>
        <xdr:sp macro="" textlink="">
          <xdr:nvSpPr>
            <xdr:cNvPr id="7191" name="cbUseLeafLevelSecond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15</xdr:row>
          <xdr:rowOff>38100</xdr:rowOff>
        </xdr:from>
        <xdr:to>
          <xdr:col>2</xdr:col>
          <xdr:colOff>1021080</xdr:colOff>
          <xdr:row>16</xdr:row>
          <xdr:rowOff>114300</xdr:rowOff>
        </xdr:to>
        <xdr:sp macro="" textlink="">
          <xdr:nvSpPr>
            <xdr:cNvPr id="7192" name="cbUseSpecificLevelSecond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25</xdr:row>
          <xdr:rowOff>22860</xdr:rowOff>
        </xdr:from>
        <xdr:to>
          <xdr:col>3</xdr:col>
          <xdr:colOff>2125980</xdr:colOff>
          <xdr:row>26</xdr:row>
          <xdr:rowOff>0</xdr:rowOff>
        </xdr:to>
        <xdr:sp macro="" textlink="">
          <xdr:nvSpPr>
            <xdr:cNvPr id="7193" name="AddLevelSecond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2232660</xdr:colOff>
          <xdr:row>25</xdr:row>
          <xdr:rowOff>22860</xdr:rowOff>
        </xdr:from>
        <xdr:to>
          <xdr:col>3</xdr:col>
          <xdr:colOff>4297680</xdr:colOff>
          <xdr:row>26</xdr:row>
          <xdr:rowOff>0</xdr:rowOff>
        </xdr:to>
        <xdr:sp macro="" textlink="">
          <xdr:nvSpPr>
            <xdr:cNvPr id="7194" name="RemoveLevelSecond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 último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51</xdr:row>
          <xdr:rowOff>68580</xdr:rowOff>
        </xdr:from>
        <xdr:to>
          <xdr:col>11</xdr:col>
          <xdr:colOff>30480</xdr:colOff>
          <xdr:row>51</xdr:row>
          <xdr:rowOff>342900</xdr:rowOff>
        </xdr:to>
        <xdr:sp macro="" textlink="">
          <xdr:nvSpPr>
            <xdr:cNvPr id="7195" name="cbApplyMemberFormatting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0</xdr:rowOff>
        </xdr:from>
        <xdr:to>
          <xdr:col>11</xdr:col>
          <xdr:colOff>2362200</xdr:colOff>
          <xdr:row>53</xdr:row>
          <xdr:rowOff>0</xdr:rowOff>
        </xdr:to>
        <xdr:sp macro="" textlink="">
          <xdr:nvSpPr>
            <xdr:cNvPr id="7196" name="Group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52</xdr:row>
          <xdr:rowOff>60960</xdr:rowOff>
        </xdr:from>
        <xdr:to>
          <xdr:col>3</xdr:col>
          <xdr:colOff>2613660</xdr:colOff>
          <xdr:row>52</xdr:row>
          <xdr:rowOff>274320</xdr:rowOff>
        </xdr:to>
        <xdr:sp macro="" textlink="">
          <xdr:nvSpPr>
            <xdr:cNvPr id="7197" name="obMemberRowFirst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52</xdr:row>
          <xdr:rowOff>60960</xdr:rowOff>
        </xdr:from>
        <xdr:to>
          <xdr:col>3</xdr:col>
          <xdr:colOff>449580</xdr:colOff>
          <xdr:row>52</xdr:row>
          <xdr:rowOff>274320</xdr:rowOff>
        </xdr:to>
        <xdr:sp macro="" textlink="">
          <xdr:nvSpPr>
            <xdr:cNvPr id="7198" name="obMemberColumnFirst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126</xdr:row>
          <xdr:rowOff>198120</xdr:rowOff>
        </xdr:from>
        <xdr:to>
          <xdr:col>2</xdr:col>
          <xdr:colOff>1021080</xdr:colOff>
          <xdr:row>129</xdr:row>
          <xdr:rowOff>38100</xdr:rowOff>
        </xdr:to>
        <xdr:sp macro="" textlink="">
          <xdr:nvSpPr>
            <xdr:cNvPr id="7199" name="cbApplyCustomMemberDefaultFirst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129</xdr:row>
          <xdr:rowOff>45720</xdr:rowOff>
        </xdr:from>
        <xdr:to>
          <xdr:col>2</xdr:col>
          <xdr:colOff>1021080</xdr:colOff>
          <xdr:row>132</xdr:row>
          <xdr:rowOff>38100</xdr:rowOff>
        </xdr:to>
        <xdr:sp macro="" textlink="">
          <xdr:nvSpPr>
            <xdr:cNvPr id="7200" name="cbApplyCalculatedMemberFirst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133</xdr:row>
          <xdr:rowOff>0</xdr:rowOff>
        </xdr:from>
        <xdr:to>
          <xdr:col>2</xdr:col>
          <xdr:colOff>1021080</xdr:colOff>
          <xdr:row>135</xdr:row>
          <xdr:rowOff>38100</xdr:rowOff>
        </xdr:to>
        <xdr:sp macro="" textlink="">
          <xdr:nvSpPr>
            <xdr:cNvPr id="7201" name="cbApplyImputableMemberFirst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136</xdr:row>
          <xdr:rowOff>0</xdr:rowOff>
        </xdr:from>
        <xdr:to>
          <xdr:col>2</xdr:col>
          <xdr:colOff>1021080</xdr:colOff>
          <xdr:row>138</xdr:row>
          <xdr:rowOff>38100</xdr:rowOff>
        </xdr:to>
        <xdr:sp macro="" textlink="">
          <xdr:nvSpPr>
            <xdr:cNvPr id="7202" name="cbApplyLocalMemberFirst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139</xdr:row>
          <xdr:rowOff>0</xdr:rowOff>
        </xdr:from>
        <xdr:to>
          <xdr:col>2</xdr:col>
          <xdr:colOff>1021080</xdr:colOff>
          <xdr:row>141</xdr:row>
          <xdr:rowOff>38100</xdr:rowOff>
        </xdr:to>
        <xdr:sp macro="" textlink="">
          <xdr:nvSpPr>
            <xdr:cNvPr id="7203" name="cbApplyChangedMemberFirst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142</xdr:row>
          <xdr:rowOff>45720</xdr:rowOff>
        </xdr:from>
        <xdr:to>
          <xdr:col>2</xdr:col>
          <xdr:colOff>1021080</xdr:colOff>
          <xdr:row>144</xdr:row>
          <xdr:rowOff>0</xdr:rowOff>
        </xdr:to>
        <xdr:sp macro="" textlink="">
          <xdr:nvSpPr>
            <xdr:cNvPr id="7204" name="cbApplySpecificMemberFirst" hidden="1">
              <a:extLst>
                <a:ext uri="{63B3BB69-23CF-44E3-9099-C40C66FF867C}">
                  <a14:compatExt spid="_x0000_s7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156</xdr:row>
          <xdr:rowOff>22860</xdr:rowOff>
        </xdr:from>
        <xdr:to>
          <xdr:col>3</xdr:col>
          <xdr:colOff>4290060</xdr:colOff>
          <xdr:row>156</xdr:row>
          <xdr:rowOff>266700</xdr:rowOff>
        </xdr:to>
        <xdr:sp macro="" textlink="">
          <xdr:nvSpPr>
            <xdr:cNvPr id="7205" name="AddMemberFirst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componente/propiedad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55</xdr:row>
          <xdr:rowOff>0</xdr:rowOff>
        </xdr:from>
        <xdr:to>
          <xdr:col>2</xdr:col>
          <xdr:colOff>1021080</xdr:colOff>
          <xdr:row>57</xdr:row>
          <xdr:rowOff>38100</xdr:rowOff>
        </xdr:to>
        <xdr:sp macro="" textlink="">
          <xdr:nvSpPr>
            <xdr:cNvPr id="7206" name="cbApplyCustomMemberDefaultSecond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57</xdr:row>
          <xdr:rowOff>45720</xdr:rowOff>
        </xdr:from>
        <xdr:to>
          <xdr:col>2</xdr:col>
          <xdr:colOff>1021080</xdr:colOff>
          <xdr:row>60</xdr:row>
          <xdr:rowOff>38100</xdr:rowOff>
        </xdr:to>
        <xdr:sp macro="" textlink="">
          <xdr:nvSpPr>
            <xdr:cNvPr id="7207" name="cbApplyCalculatedMemberSecond" hidden="1">
              <a:extLst>
                <a:ext uri="{63B3BB69-23CF-44E3-9099-C40C66FF867C}">
                  <a14:compatExt spid="_x0000_s7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61</xdr:row>
          <xdr:rowOff>0</xdr:rowOff>
        </xdr:from>
        <xdr:to>
          <xdr:col>2</xdr:col>
          <xdr:colOff>1021080</xdr:colOff>
          <xdr:row>63</xdr:row>
          <xdr:rowOff>38100</xdr:rowOff>
        </xdr:to>
        <xdr:sp macro="" textlink="">
          <xdr:nvSpPr>
            <xdr:cNvPr id="7208" name="cbApplyImputableMemberSecond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64</xdr:row>
          <xdr:rowOff>0</xdr:rowOff>
        </xdr:from>
        <xdr:to>
          <xdr:col>2</xdr:col>
          <xdr:colOff>1021080</xdr:colOff>
          <xdr:row>66</xdr:row>
          <xdr:rowOff>38100</xdr:rowOff>
        </xdr:to>
        <xdr:sp macro="" textlink="">
          <xdr:nvSpPr>
            <xdr:cNvPr id="7209" name="cbApplyLocalMemberSecond" hidden="1">
              <a:extLst>
                <a:ext uri="{63B3BB69-23CF-44E3-9099-C40C66FF867C}">
                  <a14:compatExt spid="_x0000_s7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67</xdr:row>
          <xdr:rowOff>0</xdr:rowOff>
        </xdr:from>
        <xdr:to>
          <xdr:col>2</xdr:col>
          <xdr:colOff>1021080</xdr:colOff>
          <xdr:row>69</xdr:row>
          <xdr:rowOff>38100</xdr:rowOff>
        </xdr:to>
        <xdr:sp macro="" textlink="">
          <xdr:nvSpPr>
            <xdr:cNvPr id="7210" name="cbApplyChangedMemberSecond" hidden="1">
              <a:extLst>
                <a:ext uri="{63B3BB69-23CF-44E3-9099-C40C66FF867C}">
                  <a14:compatExt spid="_x0000_s7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70</xdr:row>
          <xdr:rowOff>45720</xdr:rowOff>
        </xdr:from>
        <xdr:to>
          <xdr:col>2</xdr:col>
          <xdr:colOff>1021080</xdr:colOff>
          <xdr:row>72</xdr:row>
          <xdr:rowOff>0</xdr:rowOff>
        </xdr:to>
        <xdr:sp macro="" textlink="">
          <xdr:nvSpPr>
            <xdr:cNvPr id="7211" name="cbApplySpecificMemberSecond" hidden="1">
              <a:extLst>
                <a:ext uri="{63B3BB69-23CF-44E3-9099-C40C66FF867C}">
                  <a14:compatExt spid="_x0000_s7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123</xdr:row>
          <xdr:rowOff>22860</xdr:rowOff>
        </xdr:from>
        <xdr:to>
          <xdr:col>3</xdr:col>
          <xdr:colOff>4290060</xdr:colOff>
          <xdr:row>123</xdr:row>
          <xdr:rowOff>266700</xdr:rowOff>
        </xdr:to>
        <xdr:sp macro="" textlink="">
          <xdr:nvSpPr>
            <xdr:cNvPr id="7212" name="AddMemberSecond" hidden="1">
              <a:extLst>
                <a:ext uri="{63B3BB69-23CF-44E3-9099-C40C66FF867C}">
                  <a14:compatExt spid="_x0000_s7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componente/propiedad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1828800</xdr:colOff>
          <xdr:row>160</xdr:row>
          <xdr:rowOff>68580</xdr:rowOff>
        </xdr:from>
        <xdr:to>
          <xdr:col>7</xdr:col>
          <xdr:colOff>1950720</xdr:colOff>
          <xdr:row>160</xdr:row>
          <xdr:rowOff>342900</xdr:rowOff>
        </xdr:to>
        <xdr:sp macro="" textlink="">
          <xdr:nvSpPr>
            <xdr:cNvPr id="7213" name="cbApplyOddEvenFormatting" hidden="1">
              <a:extLst>
                <a:ext uri="{63B3BB69-23CF-44E3-9099-C40C66FF867C}">
                  <a14:compatExt spid="_x0000_s7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161</xdr:row>
          <xdr:rowOff>0</xdr:rowOff>
        </xdr:from>
        <xdr:to>
          <xdr:col>11</xdr:col>
          <xdr:colOff>2362200</xdr:colOff>
          <xdr:row>162</xdr:row>
          <xdr:rowOff>0</xdr:rowOff>
        </xdr:to>
        <xdr:sp macro="" textlink="">
          <xdr:nvSpPr>
            <xdr:cNvPr id="7214" name="Group Box 46" hidden="1">
              <a:extLst>
                <a:ext uri="{63B3BB69-23CF-44E3-9099-C40C66FF867C}">
                  <a14:compatExt spid="_x0000_s7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161</xdr:row>
          <xdr:rowOff>68580</xdr:rowOff>
        </xdr:from>
        <xdr:to>
          <xdr:col>3</xdr:col>
          <xdr:colOff>2613660</xdr:colOff>
          <xdr:row>161</xdr:row>
          <xdr:rowOff>274320</xdr:rowOff>
        </xdr:to>
        <xdr:sp macro="" textlink="">
          <xdr:nvSpPr>
            <xdr:cNvPr id="7215" name="obOddEvenRowFirst" hidden="1">
              <a:extLst>
                <a:ext uri="{63B3BB69-23CF-44E3-9099-C40C66FF867C}">
                  <a14:compatExt spid="_x0000_s7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161</xdr:row>
          <xdr:rowOff>68580</xdr:rowOff>
        </xdr:from>
        <xdr:to>
          <xdr:col>3</xdr:col>
          <xdr:colOff>449580</xdr:colOff>
          <xdr:row>161</xdr:row>
          <xdr:rowOff>274320</xdr:rowOff>
        </xdr:to>
        <xdr:sp macro="" textlink="">
          <xdr:nvSpPr>
            <xdr:cNvPr id="7216" name="obOddEvenColumnFirst" hidden="1">
              <a:extLst>
                <a:ext uri="{63B3BB69-23CF-44E3-9099-C40C66FF867C}">
                  <a14:compatExt spid="_x0000_s7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164</xdr:row>
          <xdr:rowOff>0</xdr:rowOff>
        </xdr:from>
        <xdr:to>
          <xdr:col>2</xdr:col>
          <xdr:colOff>1021080</xdr:colOff>
          <xdr:row>166</xdr:row>
          <xdr:rowOff>38100</xdr:rowOff>
        </xdr:to>
        <xdr:sp macro="" textlink="">
          <xdr:nvSpPr>
            <xdr:cNvPr id="7217" name="cbUseOddFirst" hidden="1">
              <a:extLst>
                <a:ext uri="{63B3BB69-23CF-44E3-9099-C40C66FF867C}">
                  <a14:compatExt spid="_x0000_s7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167</xdr:row>
          <xdr:rowOff>0</xdr:rowOff>
        </xdr:from>
        <xdr:to>
          <xdr:col>2</xdr:col>
          <xdr:colOff>1021080</xdr:colOff>
          <xdr:row>169</xdr:row>
          <xdr:rowOff>38100</xdr:rowOff>
        </xdr:to>
        <xdr:sp macro="" textlink="">
          <xdr:nvSpPr>
            <xdr:cNvPr id="7218" name="cbUseEvenFirst" hidden="1">
              <a:extLst>
                <a:ext uri="{63B3BB69-23CF-44E3-9099-C40C66FF867C}">
                  <a14:compatExt spid="_x0000_s7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172</xdr:row>
          <xdr:rowOff>0</xdr:rowOff>
        </xdr:from>
        <xdr:to>
          <xdr:col>2</xdr:col>
          <xdr:colOff>1021080</xdr:colOff>
          <xdr:row>174</xdr:row>
          <xdr:rowOff>38100</xdr:rowOff>
        </xdr:to>
        <xdr:sp macro="" textlink="">
          <xdr:nvSpPr>
            <xdr:cNvPr id="7219" name="cbUseOddSecond" hidden="1">
              <a:extLst>
                <a:ext uri="{63B3BB69-23CF-44E3-9099-C40C66FF867C}">
                  <a14:compatExt spid="_x0000_s7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174</xdr:row>
          <xdr:rowOff>45720</xdr:rowOff>
        </xdr:from>
        <xdr:to>
          <xdr:col>2</xdr:col>
          <xdr:colOff>1021080</xdr:colOff>
          <xdr:row>177</xdr:row>
          <xdr:rowOff>38100</xdr:rowOff>
        </xdr:to>
        <xdr:sp macro="" textlink="">
          <xdr:nvSpPr>
            <xdr:cNvPr id="7220" name="cbUseEvenSecond" hidden="1">
              <a:extLst>
                <a:ext uri="{63B3BB69-23CF-44E3-9099-C40C66FF867C}">
                  <a14:compatExt spid="_x0000_s7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1905000</xdr:colOff>
          <xdr:row>180</xdr:row>
          <xdr:rowOff>68580</xdr:rowOff>
        </xdr:from>
        <xdr:to>
          <xdr:col>7</xdr:col>
          <xdr:colOff>2026920</xdr:colOff>
          <xdr:row>180</xdr:row>
          <xdr:rowOff>342900</xdr:rowOff>
        </xdr:to>
        <xdr:sp macro="" textlink="">
          <xdr:nvSpPr>
            <xdr:cNvPr id="7221" name="cbApplyPageHeaderFormatting" hidden="1">
              <a:extLst>
                <a:ext uri="{63B3BB69-23CF-44E3-9099-C40C66FF867C}">
                  <a14:compatExt spid="_x0000_s7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182</xdr:row>
          <xdr:rowOff>198120</xdr:rowOff>
        </xdr:from>
        <xdr:to>
          <xdr:col>2</xdr:col>
          <xdr:colOff>1021080</xdr:colOff>
          <xdr:row>185</xdr:row>
          <xdr:rowOff>38100</xdr:rowOff>
        </xdr:to>
        <xdr:sp macro="" textlink="">
          <xdr:nvSpPr>
            <xdr:cNvPr id="7222" name="cbUseDefaultPageHeaderFormat" hidden="1">
              <a:extLst>
                <a:ext uri="{63B3BB69-23CF-44E3-9099-C40C66FF867C}">
                  <a14:compatExt spid="_x0000_s7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186</xdr:row>
          <xdr:rowOff>0</xdr:rowOff>
        </xdr:from>
        <xdr:to>
          <xdr:col>2</xdr:col>
          <xdr:colOff>1021080</xdr:colOff>
          <xdr:row>187</xdr:row>
          <xdr:rowOff>175260</xdr:rowOff>
        </xdr:to>
        <xdr:sp macro="" textlink="">
          <xdr:nvSpPr>
            <xdr:cNvPr id="7223" name="cbUseDimensionFormatting" hidden="1">
              <a:extLst>
                <a:ext uri="{63B3BB69-23CF-44E3-9099-C40C66FF867C}">
                  <a14:compatExt spid="_x0000_s7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188</xdr:row>
          <xdr:rowOff>22860</xdr:rowOff>
        </xdr:from>
        <xdr:to>
          <xdr:col>3</xdr:col>
          <xdr:colOff>4290060</xdr:colOff>
          <xdr:row>189</xdr:row>
          <xdr:rowOff>0</xdr:rowOff>
        </xdr:to>
        <xdr:sp macro="" textlink="">
          <xdr:nvSpPr>
            <xdr:cNvPr id="7224" name="AddDimension" hidden="1">
              <a:extLst>
                <a:ext uri="{63B3BB69-23CF-44E3-9099-C40C66FF867C}">
                  <a14:compatExt spid="_x0000_s7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dimensión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73</xdr:row>
          <xdr:rowOff>0</xdr:rowOff>
        </xdr:from>
        <xdr:to>
          <xdr:col>13</xdr:col>
          <xdr:colOff>266700</xdr:colOff>
          <xdr:row>74</xdr:row>
          <xdr:rowOff>0</xdr:rowOff>
        </xdr:to>
        <xdr:sp macro="" textlink="">
          <xdr:nvSpPr>
            <xdr:cNvPr id="7225" name="AddedMember2_1" hidden="1">
              <a:extLst>
                <a:ext uri="{63B3BB69-23CF-44E3-9099-C40C66FF867C}">
                  <a14:compatExt spid="_x0000_s7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76</xdr:row>
          <xdr:rowOff>0</xdr:rowOff>
        </xdr:from>
        <xdr:to>
          <xdr:col>13</xdr:col>
          <xdr:colOff>266700</xdr:colOff>
          <xdr:row>77</xdr:row>
          <xdr:rowOff>0</xdr:rowOff>
        </xdr:to>
        <xdr:sp macro="" textlink="">
          <xdr:nvSpPr>
            <xdr:cNvPr id="7226" name="AddedMember2_2" hidden="1">
              <a:extLst>
                <a:ext uri="{63B3BB69-23CF-44E3-9099-C40C66FF867C}">
                  <a14:compatExt spid="_x0000_s7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78</xdr:row>
          <xdr:rowOff>45720</xdr:rowOff>
        </xdr:from>
        <xdr:to>
          <xdr:col>13</xdr:col>
          <xdr:colOff>266700</xdr:colOff>
          <xdr:row>79</xdr:row>
          <xdr:rowOff>190500</xdr:rowOff>
        </xdr:to>
        <xdr:sp macro="" textlink="">
          <xdr:nvSpPr>
            <xdr:cNvPr id="7227" name="AddedMember2_3" hidden="1">
              <a:extLst>
                <a:ext uri="{63B3BB69-23CF-44E3-9099-C40C66FF867C}">
                  <a14:compatExt spid="_x0000_s7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81</xdr:row>
          <xdr:rowOff>45720</xdr:rowOff>
        </xdr:from>
        <xdr:to>
          <xdr:col>13</xdr:col>
          <xdr:colOff>266700</xdr:colOff>
          <xdr:row>83</xdr:row>
          <xdr:rowOff>0</xdr:rowOff>
        </xdr:to>
        <xdr:sp macro="" textlink="">
          <xdr:nvSpPr>
            <xdr:cNvPr id="7228" name="AddedMember2_4" hidden="1">
              <a:extLst>
                <a:ext uri="{63B3BB69-23CF-44E3-9099-C40C66FF867C}">
                  <a14:compatExt spid="_x0000_s7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85</xdr:row>
          <xdr:rowOff>0</xdr:rowOff>
        </xdr:from>
        <xdr:to>
          <xdr:col>13</xdr:col>
          <xdr:colOff>266700</xdr:colOff>
          <xdr:row>86</xdr:row>
          <xdr:rowOff>0</xdr:rowOff>
        </xdr:to>
        <xdr:sp macro="" textlink="">
          <xdr:nvSpPr>
            <xdr:cNvPr id="7229" name="AddedMember2_5" hidden="1">
              <a:extLst>
                <a:ext uri="{63B3BB69-23CF-44E3-9099-C40C66FF867C}">
                  <a14:compatExt spid="_x0000_s7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88</xdr:row>
          <xdr:rowOff>0</xdr:rowOff>
        </xdr:from>
        <xdr:to>
          <xdr:col>13</xdr:col>
          <xdr:colOff>266700</xdr:colOff>
          <xdr:row>89</xdr:row>
          <xdr:rowOff>0</xdr:rowOff>
        </xdr:to>
        <xdr:sp macro="" textlink="">
          <xdr:nvSpPr>
            <xdr:cNvPr id="7230" name="AddedMember2_6" hidden="1">
              <a:extLst>
                <a:ext uri="{63B3BB69-23CF-44E3-9099-C40C66FF867C}">
                  <a14:compatExt spid="_x0000_s7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91</xdr:row>
          <xdr:rowOff>0</xdr:rowOff>
        </xdr:from>
        <xdr:to>
          <xdr:col>13</xdr:col>
          <xdr:colOff>266700</xdr:colOff>
          <xdr:row>92</xdr:row>
          <xdr:rowOff>7620</xdr:rowOff>
        </xdr:to>
        <xdr:sp macro="" textlink="">
          <xdr:nvSpPr>
            <xdr:cNvPr id="7231" name="AddedMember2_7" hidden="1">
              <a:extLst>
                <a:ext uri="{63B3BB69-23CF-44E3-9099-C40C66FF867C}">
                  <a14:compatExt spid="_x0000_s7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93</xdr:row>
          <xdr:rowOff>45720</xdr:rowOff>
        </xdr:from>
        <xdr:to>
          <xdr:col>13</xdr:col>
          <xdr:colOff>266700</xdr:colOff>
          <xdr:row>95</xdr:row>
          <xdr:rowOff>0</xdr:rowOff>
        </xdr:to>
        <xdr:sp macro="" textlink="">
          <xdr:nvSpPr>
            <xdr:cNvPr id="7232" name="AddedMember2_8" hidden="1">
              <a:extLst>
                <a:ext uri="{63B3BB69-23CF-44E3-9099-C40C66FF867C}">
                  <a14:compatExt spid="_x0000_s7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97</xdr:row>
          <xdr:rowOff>0</xdr:rowOff>
        </xdr:from>
        <xdr:to>
          <xdr:col>13</xdr:col>
          <xdr:colOff>266700</xdr:colOff>
          <xdr:row>98</xdr:row>
          <xdr:rowOff>0</xdr:rowOff>
        </xdr:to>
        <xdr:sp macro="" textlink="">
          <xdr:nvSpPr>
            <xdr:cNvPr id="7233" name="AddedMember2_9" hidden="1">
              <a:extLst>
                <a:ext uri="{63B3BB69-23CF-44E3-9099-C40C66FF867C}">
                  <a14:compatExt spid="_x0000_s7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100</xdr:row>
          <xdr:rowOff>0</xdr:rowOff>
        </xdr:from>
        <xdr:to>
          <xdr:col>13</xdr:col>
          <xdr:colOff>266700</xdr:colOff>
          <xdr:row>101</xdr:row>
          <xdr:rowOff>0</xdr:rowOff>
        </xdr:to>
        <xdr:sp macro="" textlink="">
          <xdr:nvSpPr>
            <xdr:cNvPr id="7234" name="AddedMember2_10" hidden="1">
              <a:extLst>
                <a:ext uri="{63B3BB69-23CF-44E3-9099-C40C66FF867C}">
                  <a14:compatExt spid="_x0000_s7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102</xdr:row>
          <xdr:rowOff>45720</xdr:rowOff>
        </xdr:from>
        <xdr:to>
          <xdr:col>13</xdr:col>
          <xdr:colOff>266700</xdr:colOff>
          <xdr:row>103</xdr:row>
          <xdr:rowOff>190500</xdr:rowOff>
        </xdr:to>
        <xdr:sp macro="" textlink="">
          <xdr:nvSpPr>
            <xdr:cNvPr id="7235" name="AddedMember2_11" hidden="1">
              <a:extLst>
                <a:ext uri="{63B3BB69-23CF-44E3-9099-C40C66FF867C}">
                  <a14:compatExt spid="_x0000_s7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105</xdr:row>
          <xdr:rowOff>45720</xdr:rowOff>
        </xdr:from>
        <xdr:to>
          <xdr:col>13</xdr:col>
          <xdr:colOff>266700</xdr:colOff>
          <xdr:row>107</xdr:row>
          <xdr:rowOff>0</xdr:rowOff>
        </xdr:to>
        <xdr:sp macro="" textlink="">
          <xdr:nvSpPr>
            <xdr:cNvPr id="7236" name="AddedMember2_12" hidden="1">
              <a:extLst>
                <a:ext uri="{63B3BB69-23CF-44E3-9099-C40C66FF867C}">
                  <a14:compatExt spid="_x0000_s7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109</xdr:row>
          <xdr:rowOff>0</xdr:rowOff>
        </xdr:from>
        <xdr:to>
          <xdr:col>13</xdr:col>
          <xdr:colOff>266700</xdr:colOff>
          <xdr:row>110</xdr:row>
          <xdr:rowOff>0</xdr:rowOff>
        </xdr:to>
        <xdr:sp macro="" textlink="">
          <xdr:nvSpPr>
            <xdr:cNvPr id="7237" name="AddedMember2_13" hidden="1">
              <a:extLst>
                <a:ext uri="{63B3BB69-23CF-44E3-9099-C40C66FF867C}">
                  <a14:compatExt spid="_x0000_s7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112</xdr:row>
          <xdr:rowOff>0</xdr:rowOff>
        </xdr:from>
        <xdr:to>
          <xdr:col>13</xdr:col>
          <xdr:colOff>266700</xdr:colOff>
          <xdr:row>113</xdr:row>
          <xdr:rowOff>0</xdr:rowOff>
        </xdr:to>
        <xdr:sp macro="" textlink="">
          <xdr:nvSpPr>
            <xdr:cNvPr id="7238" name="AddedMember2_14" hidden="1">
              <a:extLst>
                <a:ext uri="{63B3BB69-23CF-44E3-9099-C40C66FF867C}">
                  <a14:compatExt spid="_x0000_s7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115</xdr:row>
          <xdr:rowOff>0</xdr:rowOff>
        </xdr:from>
        <xdr:to>
          <xdr:col>13</xdr:col>
          <xdr:colOff>266700</xdr:colOff>
          <xdr:row>116</xdr:row>
          <xdr:rowOff>0</xdr:rowOff>
        </xdr:to>
        <xdr:sp macro="" textlink="">
          <xdr:nvSpPr>
            <xdr:cNvPr id="7239" name="AddedMember2_15" hidden="1">
              <a:extLst>
                <a:ext uri="{63B3BB69-23CF-44E3-9099-C40C66FF867C}">
                  <a14:compatExt spid="_x0000_s7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144</xdr:row>
          <xdr:rowOff>45720</xdr:rowOff>
        </xdr:from>
        <xdr:to>
          <xdr:col>13</xdr:col>
          <xdr:colOff>266700</xdr:colOff>
          <xdr:row>146</xdr:row>
          <xdr:rowOff>0</xdr:rowOff>
        </xdr:to>
        <xdr:sp macro="" textlink="">
          <xdr:nvSpPr>
            <xdr:cNvPr id="7240" name="AddedMember1_1" hidden="1">
              <a:extLst>
                <a:ext uri="{63B3BB69-23CF-44E3-9099-C40C66FF867C}">
                  <a14:compatExt spid="_x0000_s7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148</xdr:row>
          <xdr:rowOff>0</xdr:rowOff>
        </xdr:from>
        <xdr:to>
          <xdr:col>13</xdr:col>
          <xdr:colOff>266700</xdr:colOff>
          <xdr:row>149</xdr:row>
          <xdr:rowOff>0</xdr:rowOff>
        </xdr:to>
        <xdr:sp macro="" textlink="">
          <xdr:nvSpPr>
            <xdr:cNvPr id="7241" name="AddedMember1_2" hidden="1">
              <a:extLst>
                <a:ext uri="{63B3BB69-23CF-44E3-9099-C40C66FF867C}">
                  <a14:compatExt spid="_x0000_s7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151</xdr:row>
          <xdr:rowOff>0</xdr:rowOff>
        </xdr:from>
        <xdr:to>
          <xdr:col>13</xdr:col>
          <xdr:colOff>266700</xdr:colOff>
          <xdr:row>152</xdr:row>
          <xdr:rowOff>0</xdr:rowOff>
        </xdr:to>
        <xdr:sp macro="" textlink="">
          <xdr:nvSpPr>
            <xdr:cNvPr id="7242" name="AddedMember1_3" hidden="1">
              <a:extLst>
                <a:ext uri="{63B3BB69-23CF-44E3-9099-C40C66FF867C}">
                  <a14:compatExt spid="_x0000_s7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117</xdr:row>
          <xdr:rowOff>45720</xdr:rowOff>
        </xdr:from>
        <xdr:to>
          <xdr:col>13</xdr:col>
          <xdr:colOff>266700</xdr:colOff>
          <xdr:row>118</xdr:row>
          <xdr:rowOff>190500</xdr:rowOff>
        </xdr:to>
        <xdr:sp macro="" textlink="">
          <xdr:nvSpPr>
            <xdr:cNvPr id="7243" name="AddedMember2_16" hidden="1">
              <a:extLst>
                <a:ext uri="{63B3BB69-23CF-44E3-9099-C40C66FF867C}">
                  <a14:compatExt spid="_x0000_s7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120</xdr:row>
          <xdr:rowOff>45720</xdr:rowOff>
        </xdr:from>
        <xdr:to>
          <xdr:col>13</xdr:col>
          <xdr:colOff>266700</xdr:colOff>
          <xdr:row>122</xdr:row>
          <xdr:rowOff>0</xdr:rowOff>
        </xdr:to>
        <xdr:sp macro="" textlink="">
          <xdr:nvSpPr>
            <xdr:cNvPr id="7244" name="AddedMember2_17" hidden="1">
              <a:extLst>
                <a:ext uri="{63B3BB69-23CF-44E3-9099-C40C66FF867C}">
                  <a14:compatExt spid="_x0000_s7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153</xdr:row>
          <xdr:rowOff>45720</xdr:rowOff>
        </xdr:from>
        <xdr:to>
          <xdr:col>13</xdr:col>
          <xdr:colOff>266700</xdr:colOff>
          <xdr:row>155</xdr:row>
          <xdr:rowOff>0</xdr:rowOff>
        </xdr:to>
        <xdr:sp macro="" textlink="">
          <xdr:nvSpPr>
            <xdr:cNvPr id="7245" name="AddedMember1_4" hidden="1">
              <a:extLst>
                <a:ext uri="{63B3BB69-23CF-44E3-9099-C40C66FF867C}">
                  <a14:compatExt spid="_x0000_s7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.xml"/><Relationship Id="rId18" Type="http://schemas.openxmlformats.org/officeDocument/2006/relationships/ctrlProp" Target="../ctrlProps/ctrlProp7.xml"/><Relationship Id="rId26" Type="http://schemas.openxmlformats.org/officeDocument/2006/relationships/ctrlProp" Target="../ctrlProps/ctrlProp15.xml"/><Relationship Id="rId39" Type="http://schemas.openxmlformats.org/officeDocument/2006/relationships/ctrlProp" Target="../ctrlProps/ctrlProp28.xml"/><Relationship Id="rId21" Type="http://schemas.openxmlformats.org/officeDocument/2006/relationships/ctrlProp" Target="../ctrlProps/ctrlProp10.xml"/><Relationship Id="rId34" Type="http://schemas.openxmlformats.org/officeDocument/2006/relationships/ctrlProp" Target="../ctrlProps/ctrlProp23.xml"/><Relationship Id="rId42" Type="http://schemas.openxmlformats.org/officeDocument/2006/relationships/ctrlProp" Target="../ctrlProps/ctrlProp31.xml"/><Relationship Id="rId47" Type="http://schemas.openxmlformats.org/officeDocument/2006/relationships/ctrlProp" Target="../ctrlProps/ctrlProp36.xml"/><Relationship Id="rId50" Type="http://schemas.openxmlformats.org/officeDocument/2006/relationships/ctrlProp" Target="../ctrlProps/ctrlProp39.xml"/><Relationship Id="rId55" Type="http://schemas.openxmlformats.org/officeDocument/2006/relationships/ctrlProp" Target="../ctrlProps/ctrlProp44.xml"/><Relationship Id="rId63" Type="http://schemas.openxmlformats.org/officeDocument/2006/relationships/ctrlProp" Target="../ctrlProps/ctrlProp52.xml"/><Relationship Id="rId68" Type="http://schemas.openxmlformats.org/officeDocument/2006/relationships/ctrlProp" Target="../ctrlProps/ctrlProp57.xml"/><Relationship Id="rId76" Type="http://schemas.openxmlformats.org/officeDocument/2006/relationships/ctrlProp" Target="../ctrlProps/ctrlProp65.xml"/><Relationship Id="rId84" Type="http://schemas.openxmlformats.org/officeDocument/2006/relationships/ctrlProp" Target="../ctrlProps/ctrlProp73.xml"/><Relationship Id="rId7" Type="http://schemas.openxmlformats.org/officeDocument/2006/relationships/image" Target="../media/image2.emf"/><Relationship Id="rId71" Type="http://schemas.openxmlformats.org/officeDocument/2006/relationships/ctrlProp" Target="../ctrlProps/ctrlProp6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5.xml"/><Relationship Id="rId29" Type="http://schemas.openxmlformats.org/officeDocument/2006/relationships/ctrlProp" Target="../ctrlProps/ctrlProp18.xml"/><Relationship Id="rId11" Type="http://schemas.openxmlformats.org/officeDocument/2006/relationships/image" Target="../media/image4.emf"/><Relationship Id="rId24" Type="http://schemas.openxmlformats.org/officeDocument/2006/relationships/ctrlProp" Target="../ctrlProps/ctrlProp13.xml"/><Relationship Id="rId32" Type="http://schemas.openxmlformats.org/officeDocument/2006/relationships/ctrlProp" Target="../ctrlProps/ctrlProp21.xml"/><Relationship Id="rId37" Type="http://schemas.openxmlformats.org/officeDocument/2006/relationships/ctrlProp" Target="../ctrlProps/ctrlProp26.xml"/><Relationship Id="rId40" Type="http://schemas.openxmlformats.org/officeDocument/2006/relationships/ctrlProp" Target="../ctrlProps/ctrlProp29.xml"/><Relationship Id="rId45" Type="http://schemas.openxmlformats.org/officeDocument/2006/relationships/ctrlProp" Target="../ctrlProps/ctrlProp34.xml"/><Relationship Id="rId53" Type="http://schemas.openxmlformats.org/officeDocument/2006/relationships/ctrlProp" Target="../ctrlProps/ctrlProp42.xml"/><Relationship Id="rId58" Type="http://schemas.openxmlformats.org/officeDocument/2006/relationships/ctrlProp" Target="../ctrlProps/ctrlProp47.xml"/><Relationship Id="rId66" Type="http://schemas.openxmlformats.org/officeDocument/2006/relationships/ctrlProp" Target="../ctrlProps/ctrlProp55.xml"/><Relationship Id="rId74" Type="http://schemas.openxmlformats.org/officeDocument/2006/relationships/ctrlProp" Target="../ctrlProps/ctrlProp63.xml"/><Relationship Id="rId79" Type="http://schemas.openxmlformats.org/officeDocument/2006/relationships/ctrlProp" Target="../ctrlProps/ctrlProp68.xml"/><Relationship Id="rId5" Type="http://schemas.openxmlformats.org/officeDocument/2006/relationships/image" Target="../media/image1.emf"/><Relationship Id="rId61" Type="http://schemas.openxmlformats.org/officeDocument/2006/relationships/ctrlProp" Target="../ctrlProps/ctrlProp50.xml"/><Relationship Id="rId82" Type="http://schemas.openxmlformats.org/officeDocument/2006/relationships/ctrlProp" Target="../ctrlProps/ctrlProp71.xml"/><Relationship Id="rId19" Type="http://schemas.openxmlformats.org/officeDocument/2006/relationships/ctrlProp" Target="../ctrlProps/ctrlProp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trlProp" Target="../ctrlProps/ctrlProp3.xml"/><Relationship Id="rId22" Type="http://schemas.openxmlformats.org/officeDocument/2006/relationships/ctrlProp" Target="../ctrlProps/ctrlProp11.xml"/><Relationship Id="rId27" Type="http://schemas.openxmlformats.org/officeDocument/2006/relationships/ctrlProp" Target="../ctrlProps/ctrlProp16.xml"/><Relationship Id="rId30" Type="http://schemas.openxmlformats.org/officeDocument/2006/relationships/ctrlProp" Target="../ctrlProps/ctrlProp19.xml"/><Relationship Id="rId35" Type="http://schemas.openxmlformats.org/officeDocument/2006/relationships/ctrlProp" Target="../ctrlProps/ctrlProp24.xml"/><Relationship Id="rId43" Type="http://schemas.openxmlformats.org/officeDocument/2006/relationships/ctrlProp" Target="../ctrlProps/ctrlProp32.xml"/><Relationship Id="rId48" Type="http://schemas.openxmlformats.org/officeDocument/2006/relationships/ctrlProp" Target="../ctrlProps/ctrlProp37.xml"/><Relationship Id="rId56" Type="http://schemas.openxmlformats.org/officeDocument/2006/relationships/ctrlProp" Target="../ctrlProps/ctrlProp45.xml"/><Relationship Id="rId64" Type="http://schemas.openxmlformats.org/officeDocument/2006/relationships/ctrlProp" Target="../ctrlProps/ctrlProp53.xml"/><Relationship Id="rId69" Type="http://schemas.openxmlformats.org/officeDocument/2006/relationships/ctrlProp" Target="../ctrlProps/ctrlProp58.xml"/><Relationship Id="rId77" Type="http://schemas.openxmlformats.org/officeDocument/2006/relationships/ctrlProp" Target="../ctrlProps/ctrlProp66.xml"/><Relationship Id="rId8" Type="http://schemas.openxmlformats.org/officeDocument/2006/relationships/control" Target="../activeX/activeX3.xml"/><Relationship Id="rId51" Type="http://schemas.openxmlformats.org/officeDocument/2006/relationships/ctrlProp" Target="../ctrlProps/ctrlProp40.xml"/><Relationship Id="rId72" Type="http://schemas.openxmlformats.org/officeDocument/2006/relationships/ctrlProp" Target="../ctrlProps/ctrlProp61.xml"/><Relationship Id="rId80" Type="http://schemas.openxmlformats.org/officeDocument/2006/relationships/ctrlProp" Target="../ctrlProps/ctrlProp69.xml"/><Relationship Id="rId85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1.xml"/><Relationship Id="rId17" Type="http://schemas.openxmlformats.org/officeDocument/2006/relationships/ctrlProp" Target="../ctrlProps/ctrlProp6.xml"/><Relationship Id="rId25" Type="http://schemas.openxmlformats.org/officeDocument/2006/relationships/ctrlProp" Target="../ctrlProps/ctrlProp14.xml"/><Relationship Id="rId33" Type="http://schemas.openxmlformats.org/officeDocument/2006/relationships/ctrlProp" Target="../ctrlProps/ctrlProp22.xml"/><Relationship Id="rId38" Type="http://schemas.openxmlformats.org/officeDocument/2006/relationships/ctrlProp" Target="../ctrlProps/ctrlProp27.xml"/><Relationship Id="rId46" Type="http://schemas.openxmlformats.org/officeDocument/2006/relationships/ctrlProp" Target="../ctrlProps/ctrlProp35.xml"/><Relationship Id="rId59" Type="http://schemas.openxmlformats.org/officeDocument/2006/relationships/ctrlProp" Target="../ctrlProps/ctrlProp48.xml"/><Relationship Id="rId67" Type="http://schemas.openxmlformats.org/officeDocument/2006/relationships/ctrlProp" Target="../ctrlProps/ctrlProp56.xml"/><Relationship Id="rId20" Type="http://schemas.openxmlformats.org/officeDocument/2006/relationships/ctrlProp" Target="../ctrlProps/ctrlProp9.xml"/><Relationship Id="rId41" Type="http://schemas.openxmlformats.org/officeDocument/2006/relationships/ctrlProp" Target="../ctrlProps/ctrlProp30.xml"/><Relationship Id="rId54" Type="http://schemas.openxmlformats.org/officeDocument/2006/relationships/ctrlProp" Target="../ctrlProps/ctrlProp43.xml"/><Relationship Id="rId62" Type="http://schemas.openxmlformats.org/officeDocument/2006/relationships/ctrlProp" Target="../ctrlProps/ctrlProp51.xml"/><Relationship Id="rId70" Type="http://schemas.openxmlformats.org/officeDocument/2006/relationships/ctrlProp" Target="../ctrlProps/ctrlProp59.xml"/><Relationship Id="rId75" Type="http://schemas.openxmlformats.org/officeDocument/2006/relationships/ctrlProp" Target="../ctrlProps/ctrlProp64.xml"/><Relationship Id="rId83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ctrlProp" Target="../ctrlProps/ctrlProp4.xml"/><Relationship Id="rId23" Type="http://schemas.openxmlformats.org/officeDocument/2006/relationships/ctrlProp" Target="../ctrlProps/ctrlProp12.xml"/><Relationship Id="rId28" Type="http://schemas.openxmlformats.org/officeDocument/2006/relationships/ctrlProp" Target="../ctrlProps/ctrlProp17.xml"/><Relationship Id="rId36" Type="http://schemas.openxmlformats.org/officeDocument/2006/relationships/ctrlProp" Target="../ctrlProps/ctrlProp25.xml"/><Relationship Id="rId49" Type="http://schemas.openxmlformats.org/officeDocument/2006/relationships/ctrlProp" Target="../ctrlProps/ctrlProp38.xml"/><Relationship Id="rId57" Type="http://schemas.openxmlformats.org/officeDocument/2006/relationships/ctrlProp" Target="../ctrlProps/ctrlProp46.xml"/><Relationship Id="rId10" Type="http://schemas.openxmlformats.org/officeDocument/2006/relationships/control" Target="../activeX/activeX4.xml"/><Relationship Id="rId31" Type="http://schemas.openxmlformats.org/officeDocument/2006/relationships/ctrlProp" Target="../ctrlProps/ctrlProp20.xml"/><Relationship Id="rId44" Type="http://schemas.openxmlformats.org/officeDocument/2006/relationships/ctrlProp" Target="../ctrlProps/ctrlProp33.xml"/><Relationship Id="rId52" Type="http://schemas.openxmlformats.org/officeDocument/2006/relationships/ctrlProp" Target="../ctrlProps/ctrlProp41.xml"/><Relationship Id="rId60" Type="http://schemas.openxmlformats.org/officeDocument/2006/relationships/ctrlProp" Target="../ctrlProps/ctrlProp49.xml"/><Relationship Id="rId65" Type="http://schemas.openxmlformats.org/officeDocument/2006/relationships/ctrlProp" Target="../ctrlProps/ctrlProp54.xml"/><Relationship Id="rId73" Type="http://schemas.openxmlformats.org/officeDocument/2006/relationships/ctrlProp" Target="../ctrlProps/ctrlProp62.xml"/><Relationship Id="rId78" Type="http://schemas.openxmlformats.org/officeDocument/2006/relationships/ctrlProp" Target="../ctrlProps/ctrlProp67.xml"/><Relationship Id="rId81" Type="http://schemas.openxmlformats.org/officeDocument/2006/relationships/ctrlProp" Target="../ctrlProps/ctrlProp7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7.xml"/><Relationship Id="rId13" Type="http://schemas.openxmlformats.org/officeDocument/2006/relationships/image" Target="../media/image9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6.emf"/><Relationship Id="rId12" Type="http://schemas.openxmlformats.org/officeDocument/2006/relationships/control" Target="../activeX/activeX9.xml"/><Relationship Id="rId17" Type="http://schemas.openxmlformats.org/officeDocument/2006/relationships/image" Target="../media/image11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6.xml"/><Relationship Id="rId11" Type="http://schemas.openxmlformats.org/officeDocument/2006/relationships/image" Target="../media/image8.emf"/><Relationship Id="rId5" Type="http://schemas.openxmlformats.org/officeDocument/2006/relationships/image" Target="../media/image5.emf"/><Relationship Id="rId15" Type="http://schemas.openxmlformats.org/officeDocument/2006/relationships/image" Target="../media/image10.emf"/><Relationship Id="rId10" Type="http://schemas.openxmlformats.org/officeDocument/2006/relationships/control" Target="../activeX/activeX8.xml"/><Relationship Id="rId4" Type="http://schemas.openxmlformats.org/officeDocument/2006/relationships/control" Target="../activeX/activeX5.xml"/><Relationship Id="rId9" Type="http://schemas.openxmlformats.org/officeDocument/2006/relationships/image" Target="../media/image7.emf"/><Relationship Id="rId14" Type="http://schemas.openxmlformats.org/officeDocument/2006/relationships/control" Target="../activeX/activeX1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4.xml"/><Relationship Id="rId13" Type="http://schemas.openxmlformats.org/officeDocument/2006/relationships/image" Target="../media/image16.emf"/><Relationship Id="rId3" Type="http://schemas.openxmlformats.org/officeDocument/2006/relationships/vmlDrawing" Target="../drawings/vmlDrawing3.vml"/><Relationship Id="rId7" Type="http://schemas.openxmlformats.org/officeDocument/2006/relationships/image" Target="../media/image13.emf"/><Relationship Id="rId12" Type="http://schemas.openxmlformats.org/officeDocument/2006/relationships/control" Target="../activeX/activeX16.xml"/><Relationship Id="rId17" Type="http://schemas.openxmlformats.org/officeDocument/2006/relationships/image" Target="../media/image18.emf"/><Relationship Id="rId2" Type="http://schemas.openxmlformats.org/officeDocument/2006/relationships/drawing" Target="../drawings/drawing3.xml"/><Relationship Id="rId16" Type="http://schemas.openxmlformats.org/officeDocument/2006/relationships/control" Target="../activeX/activeX18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3.xml"/><Relationship Id="rId11" Type="http://schemas.openxmlformats.org/officeDocument/2006/relationships/image" Target="../media/image15.emf"/><Relationship Id="rId5" Type="http://schemas.openxmlformats.org/officeDocument/2006/relationships/image" Target="../media/image12.emf"/><Relationship Id="rId15" Type="http://schemas.openxmlformats.org/officeDocument/2006/relationships/image" Target="../media/image17.emf"/><Relationship Id="rId10" Type="http://schemas.openxmlformats.org/officeDocument/2006/relationships/control" Target="../activeX/activeX15.xml"/><Relationship Id="rId4" Type="http://schemas.openxmlformats.org/officeDocument/2006/relationships/control" Target="../activeX/activeX12.xml"/><Relationship Id="rId9" Type="http://schemas.openxmlformats.org/officeDocument/2006/relationships/image" Target="../media/image14.emf"/><Relationship Id="rId14" Type="http://schemas.openxmlformats.org/officeDocument/2006/relationships/control" Target="../activeX/activeX17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5.xml"/><Relationship Id="rId18" Type="http://schemas.openxmlformats.org/officeDocument/2006/relationships/ctrlProp" Target="../ctrlProps/ctrlProp80.xml"/><Relationship Id="rId26" Type="http://schemas.openxmlformats.org/officeDocument/2006/relationships/ctrlProp" Target="../ctrlProps/ctrlProp88.xml"/><Relationship Id="rId39" Type="http://schemas.openxmlformats.org/officeDocument/2006/relationships/ctrlProp" Target="../ctrlProps/ctrlProp101.xml"/><Relationship Id="rId21" Type="http://schemas.openxmlformats.org/officeDocument/2006/relationships/ctrlProp" Target="../ctrlProps/ctrlProp83.xml"/><Relationship Id="rId34" Type="http://schemas.openxmlformats.org/officeDocument/2006/relationships/ctrlProp" Target="../ctrlProps/ctrlProp96.xml"/><Relationship Id="rId42" Type="http://schemas.openxmlformats.org/officeDocument/2006/relationships/ctrlProp" Target="../ctrlProps/ctrlProp104.xml"/><Relationship Id="rId47" Type="http://schemas.openxmlformats.org/officeDocument/2006/relationships/ctrlProp" Target="../ctrlProps/ctrlProp109.xml"/><Relationship Id="rId50" Type="http://schemas.openxmlformats.org/officeDocument/2006/relationships/ctrlProp" Target="../ctrlProps/ctrlProp112.xml"/><Relationship Id="rId55" Type="http://schemas.openxmlformats.org/officeDocument/2006/relationships/ctrlProp" Target="../ctrlProps/ctrlProp117.xml"/><Relationship Id="rId63" Type="http://schemas.openxmlformats.org/officeDocument/2006/relationships/ctrlProp" Target="../ctrlProps/ctrlProp125.xml"/><Relationship Id="rId68" Type="http://schemas.openxmlformats.org/officeDocument/2006/relationships/ctrlProp" Target="../ctrlProps/ctrlProp130.xml"/><Relationship Id="rId76" Type="http://schemas.openxmlformats.org/officeDocument/2006/relationships/ctrlProp" Target="../ctrlProps/ctrlProp138.xml"/><Relationship Id="rId84" Type="http://schemas.openxmlformats.org/officeDocument/2006/relationships/ctrlProp" Target="../ctrlProps/ctrlProp146.xml"/><Relationship Id="rId7" Type="http://schemas.openxmlformats.org/officeDocument/2006/relationships/image" Target="../media/image20.emf"/><Relationship Id="rId71" Type="http://schemas.openxmlformats.org/officeDocument/2006/relationships/ctrlProp" Target="../ctrlProps/ctrlProp133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78.xml"/><Relationship Id="rId29" Type="http://schemas.openxmlformats.org/officeDocument/2006/relationships/ctrlProp" Target="../ctrlProps/ctrlProp91.xml"/><Relationship Id="rId11" Type="http://schemas.openxmlformats.org/officeDocument/2006/relationships/image" Target="../media/image22.emf"/><Relationship Id="rId24" Type="http://schemas.openxmlformats.org/officeDocument/2006/relationships/ctrlProp" Target="../ctrlProps/ctrlProp86.xml"/><Relationship Id="rId32" Type="http://schemas.openxmlformats.org/officeDocument/2006/relationships/ctrlProp" Target="../ctrlProps/ctrlProp94.xml"/><Relationship Id="rId37" Type="http://schemas.openxmlformats.org/officeDocument/2006/relationships/ctrlProp" Target="../ctrlProps/ctrlProp99.xml"/><Relationship Id="rId40" Type="http://schemas.openxmlformats.org/officeDocument/2006/relationships/ctrlProp" Target="../ctrlProps/ctrlProp102.xml"/><Relationship Id="rId45" Type="http://schemas.openxmlformats.org/officeDocument/2006/relationships/ctrlProp" Target="../ctrlProps/ctrlProp107.xml"/><Relationship Id="rId53" Type="http://schemas.openxmlformats.org/officeDocument/2006/relationships/ctrlProp" Target="../ctrlProps/ctrlProp115.xml"/><Relationship Id="rId58" Type="http://schemas.openxmlformats.org/officeDocument/2006/relationships/ctrlProp" Target="../ctrlProps/ctrlProp120.xml"/><Relationship Id="rId66" Type="http://schemas.openxmlformats.org/officeDocument/2006/relationships/ctrlProp" Target="../ctrlProps/ctrlProp128.xml"/><Relationship Id="rId74" Type="http://schemas.openxmlformats.org/officeDocument/2006/relationships/ctrlProp" Target="../ctrlProps/ctrlProp136.xml"/><Relationship Id="rId79" Type="http://schemas.openxmlformats.org/officeDocument/2006/relationships/ctrlProp" Target="../ctrlProps/ctrlProp141.xml"/><Relationship Id="rId5" Type="http://schemas.openxmlformats.org/officeDocument/2006/relationships/image" Target="../media/image19.emf"/><Relationship Id="rId61" Type="http://schemas.openxmlformats.org/officeDocument/2006/relationships/ctrlProp" Target="../ctrlProps/ctrlProp123.xml"/><Relationship Id="rId82" Type="http://schemas.openxmlformats.org/officeDocument/2006/relationships/ctrlProp" Target="../ctrlProps/ctrlProp144.xml"/><Relationship Id="rId19" Type="http://schemas.openxmlformats.org/officeDocument/2006/relationships/ctrlProp" Target="../ctrlProps/ctrlProp81.xml"/><Relationship Id="rId4" Type="http://schemas.openxmlformats.org/officeDocument/2006/relationships/control" Target="../activeX/activeX19.xml"/><Relationship Id="rId9" Type="http://schemas.openxmlformats.org/officeDocument/2006/relationships/image" Target="../media/image21.emf"/><Relationship Id="rId14" Type="http://schemas.openxmlformats.org/officeDocument/2006/relationships/ctrlProp" Target="../ctrlProps/ctrlProp76.xml"/><Relationship Id="rId22" Type="http://schemas.openxmlformats.org/officeDocument/2006/relationships/ctrlProp" Target="../ctrlProps/ctrlProp84.xml"/><Relationship Id="rId27" Type="http://schemas.openxmlformats.org/officeDocument/2006/relationships/ctrlProp" Target="../ctrlProps/ctrlProp89.xml"/><Relationship Id="rId30" Type="http://schemas.openxmlformats.org/officeDocument/2006/relationships/ctrlProp" Target="../ctrlProps/ctrlProp92.xml"/><Relationship Id="rId35" Type="http://schemas.openxmlformats.org/officeDocument/2006/relationships/ctrlProp" Target="../ctrlProps/ctrlProp97.xml"/><Relationship Id="rId43" Type="http://schemas.openxmlformats.org/officeDocument/2006/relationships/ctrlProp" Target="../ctrlProps/ctrlProp105.xml"/><Relationship Id="rId48" Type="http://schemas.openxmlformats.org/officeDocument/2006/relationships/ctrlProp" Target="../ctrlProps/ctrlProp110.xml"/><Relationship Id="rId56" Type="http://schemas.openxmlformats.org/officeDocument/2006/relationships/ctrlProp" Target="../ctrlProps/ctrlProp118.xml"/><Relationship Id="rId64" Type="http://schemas.openxmlformats.org/officeDocument/2006/relationships/ctrlProp" Target="../ctrlProps/ctrlProp126.xml"/><Relationship Id="rId69" Type="http://schemas.openxmlformats.org/officeDocument/2006/relationships/ctrlProp" Target="../ctrlProps/ctrlProp131.xml"/><Relationship Id="rId77" Type="http://schemas.openxmlformats.org/officeDocument/2006/relationships/ctrlProp" Target="../ctrlProps/ctrlProp139.xml"/><Relationship Id="rId8" Type="http://schemas.openxmlformats.org/officeDocument/2006/relationships/control" Target="../activeX/activeX21.xml"/><Relationship Id="rId51" Type="http://schemas.openxmlformats.org/officeDocument/2006/relationships/ctrlProp" Target="../ctrlProps/ctrlProp113.xml"/><Relationship Id="rId72" Type="http://schemas.openxmlformats.org/officeDocument/2006/relationships/ctrlProp" Target="../ctrlProps/ctrlProp134.xml"/><Relationship Id="rId80" Type="http://schemas.openxmlformats.org/officeDocument/2006/relationships/ctrlProp" Target="../ctrlProps/ctrlProp142.xml"/><Relationship Id="rId85" Type="http://schemas.openxmlformats.org/officeDocument/2006/relationships/comments" Target="../comments2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74.xml"/><Relationship Id="rId17" Type="http://schemas.openxmlformats.org/officeDocument/2006/relationships/ctrlProp" Target="../ctrlProps/ctrlProp79.xml"/><Relationship Id="rId25" Type="http://schemas.openxmlformats.org/officeDocument/2006/relationships/ctrlProp" Target="../ctrlProps/ctrlProp87.xml"/><Relationship Id="rId33" Type="http://schemas.openxmlformats.org/officeDocument/2006/relationships/ctrlProp" Target="../ctrlProps/ctrlProp95.xml"/><Relationship Id="rId38" Type="http://schemas.openxmlformats.org/officeDocument/2006/relationships/ctrlProp" Target="../ctrlProps/ctrlProp100.xml"/><Relationship Id="rId46" Type="http://schemas.openxmlformats.org/officeDocument/2006/relationships/ctrlProp" Target="../ctrlProps/ctrlProp108.xml"/><Relationship Id="rId59" Type="http://schemas.openxmlformats.org/officeDocument/2006/relationships/ctrlProp" Target="../ctrlProps/ctrlProp121.xml"/><Relationship Id="rId67" Type="http://schemas.openxmlformats.org/officeDocument/2006/relationships/ctrlProp" Target="../ctrlProps/ctrlProp129.xml"/><Relationship Id="rId20" Type="http://schemas.openxmlformats.org/officeDocument/2006/relationships/ctrlProp" Target="../ctrlProps/ctrlProp82.xml"/><Relationship Id="rId41" Type="http://schemas.openxmlformats.org/officeDocument/2006/relationships/ctrlProp" Target="../ctrlProps/ctrlProp103.xml"/><Relationship Id="rId54" Type="http://schemas.openxmlformats.org/officeDocument/2006/relationships/ctrlProp" Target="../ctrlProps/ctrlProp116.xml"/><Relationship Id="rId62" Type="http://schemas.openxmlformats.org/officeDocument/2006/relationships/ctrlProp" Target="../ctrlProps/ctrlProp124.xml"/><Relationship Id="rId70" Type="http://schemas.openxmlformats.org/officeDocument/2006/relationships/ctrlProp" Target="../ctrlProps/ctrlProp132.xml"/><Relationship Id="rId75" Type="http://schemas.openxmlformats.org/officeDocument/2006/relationships/ctrlProp" Target="../ctrlProps/ctrlProp137.xml"/><Relationship Id="rId83" Type="http://schemas.openxmlformats.org/officeDocument/2006/relationships/ctrlProp" Target="../ctrlProps/ctrlProp145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0.xml"/><Relationship Id="rId15" Type="http://schemas.openxmlformats.org/officeDocument/2006/relationships/ctrlProp" Target="../ctrlProps/ctrlProp77.xml"/><Relationship Id="rId23" Type="http://schemas.openxmlformats.org/officeDocument/2006/relationships/ctrlProp" Target="../ctrlProps/ctrlProp85.xml"/><Relationship Id="rId28" Type="http://schemas.openxmlformats.org/officeDocument/2006/relationships/ctrlProp" Target="../ctrlProps/ctrlProp90.xml"/><Relationship Id="rId36" Type="http://schemas.openxmlformats.org/officeDocument/2006/relationships/ctrlProp" Target="../ctrlProps/ctrlProp98.xml"/><Relationship Id="rId49" Type="http://schemas.openxmlformats.org/officeDocument/2006/relationships/ctrlProp" Target="../ctrlProps/ctrlProp111.xml"/><Relationship Id="rId57" Type="http://schemas.openxmlformats.org/officeDocument/2006/relationships/ctrlProp" Target="../ctrlProps/ctrlProp119.xml"/><Relationship Id="rId10" Type="http://schemas.openxmlformats.org/officeDocument/2006/relationships/control" Target="../activeX/activeX22.xml"/><Relationship Id="rId31" Type="http://schemas.openxmlformats.org/officeDocument/2006/relationships/ctrlProp" Target="../ctrlProps/ctrlProp93.xml"/><Relationship Id="rId44" Type="http://schemas.openxmlformats.org/officeDocument/2006/relationships/ctrlProp" Target="../ctrlProps/ctrlProp106.xml"/><Relationship Id="rId52" Type="http://schemas.openxmlformats.org/officeDocument/2006/relationships/ctrlProp" Target="../ctrlProps/ctrlProp114.xml"/><Relationship Id="rId60" Type="http://schemas.openxmlformats.org/officeDocument/2006/relationships/ctrlProp" Target="../ctrlProps/ctrlProp122.xml"/><Relationship Id="rId65" Type="http://schemas.openxmlformats.org/officeDocument/2006/relationships/ctrlProp" Target="../ctrlProps/ctrlProp127.xml"/><Relationship Id="rId73" Type="http://schemas.openxmlformats.org/officeDocument/2006/relationships/ctrlProp" Target="../ctrlProps/ctrlProp135.xml"/><Relationship Id="rId78" Type="http://schemas.openxmlformats.org/officeDocument/2006/relationships/ctrlProp" Target="../ctrlProps/ctrlProp140.xml"/><Relationship Id="rId81" Type="http://schemas.openxmlformats.org/officeDocument/2006/relationships/ctrlProp" Target="../ctrlProps/ctrlProp14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Z202"/>
  <sheetViews>
    <sheetView showGridLines="0" topLeftCell="A4" zoomScale="85" zoomScaleNormal="85" workbookViewId="0">
      <selection activeCell="H155" sqref="H155"/>
    </sheetView>
  </sheetViews>
  <sheetFormatPr baseColWidth="10" defaultColWidth="11.44140625" defaultRowHeight="13.8" x14ac:dyDescent="0.25"/>
  <cols>
    <col min="1" max="1" width="1.6640625" style="34" customWidth="1"/>
    <col min="2" max="2" width="12.6640625" style="34" customWidth="1"/>
    <col min="3" max="3" width="15.6640625" style="34" customWidth="1"/>
    <col min="4" max="4" width="64.6640625" style="34" customWidth="1"/>
    <col min="5" max="5" width="3.33203125" style="34" customWidth="1"/>
    <col min="6" max="6" width="15.44140625" style="34" bestFit="1" customWidth="1"/>
    <col min="7" max="7" width="3.33203125" style="34" customWidth="1"/>
    <col min="8" max="8" width="30.6640625" style="34" customWidth="1"/>
    <col min="9" max="9" width="3.33203125" style="34" customWidth="1"/>
    <col min="10" max="10" width="14.33203125" style="34" customWidth="1"/>
    <col min="11" max="11" width="3.33203125" style="34" customWidth="1"/>
    <col min="12" max="12" width="36.6640625" style="34" customWidth="1"/>
    <col min="13" max="13" width="2.33203125" style="34" customWidth="1"/>
    <col min="14" max="14" width="8.6640625" style="34" customWidth="1"/>
    <col min="15" max="15" width="90.6640625" style="34" customWidth="1"/>
    <col min="16" max="25" width="11.44140625" style="34"/>
    <col min="26" max="26" width="21.109375" style="34" bestFit="1" customWidth="1"/>
    <col min="27" max="16384" width="11.44140625" style="34"/>
  </cols>
  <sheetData>
    <row r="1" spans="1:26" ht="42" customHeight="1" x14ac:dyDescent="0.25">
      <c r="A1" s="35"/>
      <c r="B1" s="234" t="s">
        <v>37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Y1" s="33">
        <v>1</v>
      </c>
      <c r="Z1" s="33" t="b">
        <v>0</v>
      </c>
    </row>
    <row r="2" spans="1:26" ht="15.7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26" ht="15.75" customHeight="1" x14ac:dyDescent="0.25">
      <c r="A3" s="35"/>
      <c r="B3" s="36" t="s">
        <v>38</v>
      </c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26" ht="18" customHeight="1" thickBot="1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26" ht="28.35" customHeight="1" x14ac:dyDescent="0.25">
      <c r="A5" s="35"/>
      <c r="B5" s="235" t="s">
        <v>39</v>
      </c>
      <c r="C5" s="236"/>
      <c r="D5" s="236"/>
      <c r="E5" s="236"/>
      <c r="F5" s="236"/>
      <c r="G5" s="236"/>
      <c r="H5" s="236"/>
      <c r="I5" s="236"/>
      <c r="J5" s="236"/>
      <c r="K5" s="236"/>
      <c r="L5" s="237"/>
      <c r="O5" s="66" t="s">
        <v>62</v>
      </c>
    </row>
    <row r="6" spans="1:26" ht="28.35" customHeight="1" x14ac:dyDescent="0.25">
      <c r="A6" s="35"/>
      <c r="B6" s="238"/>
      <c r="C6" s="239"/>
      <c r="D6" s="239"/>
      <c r="E6" s="239"/>
      <c r="F6" s="239"/>
      <c r="G6" s="239"/>
      <c r="H6" s="239"/>
      <c r="I6" s="239"/>
      <c r="J6" s="239"/>
      <c r="K6" s="239"/>
      <c r="L6" s="240"/>
      <c r="O6" s="67" t="s">
        <v>63</v>
      </c>
    </row>
    <row r="7" spans="1:26" ht="21.75" customHeight="1" x14ac:dyDescent="0.25">
      <c r="A7" s="35"/>
      <c r="B7" s="220" t="s">
        <v>43</v>
      </c>
      <c r="C7" s="46"/>
      <c r="D7" s="46"/>
      <c r="E7" s="46"/>
      <c r="F7" s="46"/>
      <c r="G7" s="46"/>
      <c r="H7" s="46"/>
      <c r="I7" s="46"/>
      <c r="J7" s="46"/>
      <c r="K7" s="46"/>
      <c r="L7" s="47"/>
      <c r="O7" s="207" t="s">
        <v>65</v>
      </c>
    </row>
    <row r="8" spans="1:26" ht="18" customHeight="1" x14ac:dyDescent="0.25">
      <c r="A8" s="35"/>
      <c r="B8" s="221"/>
      <c r="C8" s="46"/>
      <c r="D8" s="46"/>
      <c r="E8" s="46"/>
      <c r="F8" s="46"/>
      <c r="G8" s="46"/>
      <c r="H8" s="46"/>
      <c r="I8" s="46"/>
      <c r="J8" s="46"/>
      <c r="K8" s="46"/>
      <c r="L8" s="47"/>
      <c r="O8" s="207"/>
    </row>
    <row r="9" spans="1:26" ht="17.100000000000001" customHeight="1" x14ac:dyDescent="0.25">
      <c r="A9" s="35"/>
      <c r="B9" s="221"/>
      <c r="C9" s="38"/>
      <c r="D9" s="39"/>
      <c r="E9" s="211" t="s">
        <v>40</v>
      </c>
      <c r="F9" s="212"/>
      <c r="G9" s="213"/>
      <c r="H9" s="37" t="s">
        <v>41</v>
      </c>
      <c r="I9" s="211" t="s">
        <v>42</v>
      </c>
      <c r="J9" s="212"/>
      <c r="K9" s="213"/>
      <c r="L9" s="48" t="s">
        <v>41</v>
      </c>
      <c r="O9" s="207"/>
    </row>
    <row r="10" spans="1:26" ht="5.0999999999999996" customHeight="1" x14ac:dyDescent="0.25">
      <c r="A10" s="35"/>
      <c r="B10" s="221"/>
      <c r="C10" s="208"/>
      <c r="D10" s="46"/>
      <c r="E10" s="49"/>
      <c r="F10" s="49"/>
      <c r="G10" s="49"/>
      <c r="H10" s="42"/>
      <c r="I10" s="49"/>
      <c r="J10" s="49"/>
      <c r="K10" s="49"/>
      <c r="L10" s="47"/>
      <c r="O10" s="207"/>
    </row>
    <row r="11" spans="1:26" ht="15.75" customHeight="1" x14ac:dyDescent="0.25">
      <c r="A11" s="35"/>
      <c r="B11" s="221"/>
      <c r="C11" s="209"/>
      <c r="D11" s="50" t="s">
        <v>44</v>
      </c>
      <c r="E11" s="49"/>
      <c r="F11" s="85">
        <v>10000</v>
      </c>
      <c r="G11" s="49"/>
      <c r="H11" s="43" t="s">
        <v>45</v>
      </c>
      <c r="I11" s="49"/>
      <c r="J11" s="52" t="s">
        <v>46</v>
      </c>
      <c r="K11" s="49"/>
      <c r="L11" s="53" t="s">
        <v>45</v>
      </c>
      <c r="O11" s="207"/>
    </row>
    <row r="12" spans="1:26" ht="5.0999999999999996" customHeight="1" x14ac:dyDescent="0.25">
      <c r="A12" s="35"/>
      <c r="B12" s="221"/>
      <c r="C12" s="210"/>
      <c r="D12" s="40"/>
      <c r="E12" s="41"/>
      <c r="F12" s="41"/>
      <c r="G12" s="41"/>
      <c r="H12" s="39"/>
      <c r="I12" s="41"/>
      <c r="J12" s="41"/>
      <c r="K12" s="41"/>
      <c r="L12" s="54"/>
      <c r="O12" s="207"/>
    </row>
    <row r="13" spans="1:26" ht="5.0999999999999996" customHeight="1" x14ac:dyDescent="0.25">
      <c r="A13" s="35"/>
      <c r="B13" s="221"/>
      <c r="C13" s="209"/>
      <c r="D13" s="46"/>
      <c r="E13" s="49"/>
      <c r="F13" s="49"/>
      <c r="G13" s="49"/>
      <c r="H13" s="44"/>
      <c r="I13" s="49"/>
      <c r="J13" s="49"/>
      <c r="K13" s="49"/>
      <c r="L13" s="47"/>
      <c r="O13" s="207"/>
    </row>
    <row r="14" spans="1:26" ht="15.75" customHeight="1" x14ac:dyDescent="0.25">
      <c r="A14" s="35"/>
      <c r="B14" s="221"/>
      <c r="C14" s="209"/>
      <c r="D14" s="50" t="s">
        <v>47</v>
      </c>
      <c r="E14" s="49"/>
      <c r="F14" s="51">
        <v>10000</v>
      </c>
      <c r="G14" s="49"/>
      <c r="H14" s="43" t="s">
        <v>45</v>
      </c>
      <c r="I14" s="49"/>
      <c r="J14" s="52" t="s">
        <v>46</v>
      </c>
      <c r="K14" s="49"/>
      <c r="L14" s="53" t="s">
        <v>45</v>
      </c>
      <c r="O14" s="207"/>
    </row>
    <row r="15" spans="1:26" ht="5.0999999999999996" customHeight="1" x14ac:dyDescent="0.25">
      <c r="A15" s="35"/>
      <c r="B15" s="221"/>
      <c r="C15" s="210"/>
      <c r="D15" s="40"/>
      <c r="E15" s="41"/>
      <c r="F15" s="41"/>
      <c r="G15" s="41"/>
      <c r="H15" s="39"/>
      <c r="I15" s="41"/>
      <c r="J15" s="41"/>
      <c r="K15" s="41"/>
      <c r="L15" s="54"/>
      <c r="O15" s="207"/>
    </row>
    <row r="16" spans="1:26" ht="11.1" customHeight="1" x14ac:dyDescent="0.25">
      <c r="A16" s="35"/>
      <c r="B16" s="221"/>
      <c r="C16" s="209"/>
      <c r="D16" s="233" t="s">
        <v>48</v>
      </c>
      <c r="E16" s="49"/>
      <c r="F16" s="49"/>
      <c r="G16" s="49"/>
      <c r="H16" s="44"/>
      <c r="I16" s="49"/>
      <c r="J16" s="49"/>
      <c r="K16" s="49"/>
      <c r="L16" s="47"/>
      <c r="O16" s="207"/>
    </row>
    <row r="17" spans="1:15" ht="11.1" customHeight="1" x14ac:dyDescent="0.25">
      <c r="A17" s="35"/>
      <c r="B17" s="221"/>
      <c r="C17" s="209"/>
      <c r="D17" s="233"/>
      <c r="E17" s="49"/>
      <c r="F17" s="49"/>
      <c r="G17" s="49"/>
      <c r="H17" s="44"/>
      <c r="I17" s="49"/>
      <c r="J17" s="49"/>
      <c r="K17" s="49"/>
      <c r="L17" s="47"/>
      <c r="O17" s="207"/>
    </row>
    <row r="18" spans="1:15" ht="15.75" customHeight="1" x14ac:dyDescent="0.25">
      <c r="A18" s="35"/>
      <c r="B18" s="221"/>
      <c r="C18" s="45"/>
      <c r="D18" s="55" t="str">
        <f>IF(Y1=2, "Nivel 1", IF(Z1=TRUE, IF(A26-1=0, "Nivel inferior","Nivel inferior -"&amp;(A26-1)), "Nivel 1"))</f>
        <v>Nivel 1</v>
      </c>
      <c r="E18" s="49"/>
      <c r="F18" s="51">
        <v>10000</v>
      </c>
      <c r="G18" s="49"/>
      <c r="H18" s="43" t="s">
        <v>45</v>
      </c>
      <c r="I18" s="49"/>
      <c r="J18" s="52" t="s">
        <v>46</v>
      </c>
      <c r="K18" s="49"/>
      <c r="L18" s="53" t="s">
        <v>45</v>
      </c>
      <c r="O18" s="207"/>
    </row>
    <row r="19" spans="1:15" ht="5.0999999999999996" customHeight="1" x14ac:dyDescent="0.25">
      <c r="A19" s="35"/>
      <c r="B19" s="221"/>
      <c r="C19" s="45"/>
      <c r="D19" s="40"/>
      <c r="E19" s="41"/>
      <c r="F19" s="41"/>
      <c r="G19" s="41"/>
      <c r="H19" s="39"/>
      <c r="I19" s="41"/>
      <c r="J19" s="41"/>
      <c r="K19" s="41"/>
      <c r="L19" s="54"/>
      <c r="O19" s="207"/>
    </row>
    <row r="20" spans="1:15" ht="5.0999999999999996" customHeight="1" x14ac:dyDescent="0.3">
      <c r="A20" s="35"/>
      <c r="B20" s="221"/>
      <c r="C20" s="45"/>
      <c r="D20" s="46"/>
      <c r="E20" s="49"/>
      <c r="F20" s="49"/>
      <c r="G20" s="49"/>
      <c r="H20" s="44"/>
      <c r="I20" s="49"/>
      <c r="J20" s="49"/>
      <c r="K20" s="49"/>
      <c r="L20" s="47"/>
      <c r="O20" s="68"/>
    </row>
    <row r="21" spans="1:15" ht="15.75" customHeight="1" x14ac:dyDescent="0.25">
      <c r="A21" s="35"/>
      <c r="B21" s="221"/>
      <c r="C21" s="45"/>
      <c r="D21" s="56" t="str">
        <f>IF(Y1=2, "Nivel 2", IF(Z1=TRUE, IF(A26-2=0, "Nivel inferior","Nivel inferior -"&amp;(A26-2)), "Nivel 2"))</f>
        <v>Nivel 2</v>
      </c>
      <c r="E21" s="49"/>
      <c r="F21" s="51">
        <v>10000</v>
      </c>
      <c r="G21" s="49"/>
      <c r="H21" s="43" t="s">
        <v>45</v>
      </c>
      <c r="I21" s="49"/>
      <c r="J21" s="52" t="s">
        <v>46</v>
      </c>
      <c r="K21" s="49"/>
      <c r="L21" s="53" t="s">
        <v>45</v>
      </c>
      <c r="O21" s="69" t="s">
        <v>66</v>
      </c>
    </row>
    <row r="22" spans="1:15" ht="5.0999999999999996" customHeight="1" x14ac:dyDescent="0.25">
      <c r="A22" s="35"/>
      <c r="B22" s="221"/>
      <c r="C22" s="45"/>
      <c r="D22" s="40"/>
      <c r="E22" s="41"/>
      <c r="F22" s="41"/>
      <c r="G22" s="41"/>
      <c r="H22" s="39"/>
      <c r="I22" s="41"/>
      <c r="J22" s="41"/>
      <c r="K22" s="41"/>
      <c r="L22" s="54"/>
      <c r="O22" s="207" t="s">
        <v>67</v>
      </c>
    </row>
    <row r="23" spans="1:15" ht="5.0999999999999996" customHeight="1" x14ac:dyDescent="0.25">
      <c r="A23" s="35"/>
      <c r="B23" s="221"/>
      <c r="C23" s="45"/>
      <c r="D23" s="46"/>
      <c r="E23" s="49"/>
      <c r="F23" s="49"/>
      <c r="G23" s="49"/>
      <c r="H23" s="44"/>
      <c r="I23" s="49"/>
      <c r="J23" s="49"/>
      <c r="K23" s="49"/>
      <c r="L23" s="47"/>
      <c r="O23" s="207"/>
    </row>
    <row r="24" spans="1:15" ht="15.75" customHeight="1" x14ac:dyDescent="0.25">
      <c r="A24" s="35"/>
      <c r="B24" s="221"/>
      <c r="C24" s="45"/>
      <c r="D24" s="57" t="str">
        <f>IF(Y1=2, "Nivel 3", IF(Z1=TRUE, IF(A26-3=0, "Nivel inferior","Nivel inferior -"&amp;(A26-3)), "Nivel 3"))</f>
        <v>Nivel 3</v>
      </c>
      <c r="E24" s="49"/>
      <c r="F24" s="51">
        <v>10000</v>
      </c>
      <c r="G24" s="49"/>
      <c r="H24" s="43" t="s">
        <v>45</v>
      </c>
      <c r="I24" s="49"/>
      <c r="J24" s="52" t="s">
        <v>46</v>
      </c>
      <c r="K24" s="49"/>
      <c r="L24" s="53" t="s">
        <v>45</v>
      </c>
      <c r="O24" s="207"/>
    </row>
    <row r="25" spans="1:15" ht="5.0999999999999996" customHeight="1" x14ac:dyDescent="0.25">
      <c r="A25" s="35"/>
      <c r="B25" s="221"/>
      <c r="C25" s="45"/>
      <c r="D25" s="40"/>
      <c r="E25" s="41"/>
      <c r="F25" s="41"/>
      <c r="G25" s="41"/>
      <c r="H25" s="39"/>
      <c r="I25" s="41"/>
      <c r="J25" s="41"/>
      <c r="K25" s="41"/>
      <c r="L25" s="54"/>
      <c r="O25" s="207"/>
    </row>
    <row r="26" spans="1:15" ht="21.9" customHeight="1" x14ac:dyDescent="0.25">
      <c r="A26" s="35">
        <v>3</v>
      </c>
      <c r="B26" s="221"/>
      <c r="C26" s="45"/>
      <c r="D26" s="46"/>
      <c r="E26" s="46"/>
      <c r="F26" s="46"/>
      <c r="G26" s="46"/>
      <c r="H26" s="46"/>
      <c r="I26" s="46"/>
      <c r="J26" s="46"/>
      <c r="K26" s="46"/>
      <c r="L26" s="47"/>
      <c r="O26" s="207"/>
    </row>
    <row r="27" spans="1:15" ht="5.0999999999999996" customHeight="1" thickBot="1" x14ac:dyDescent="0.3">
      <c r="A27" s="35"/>
      <c r="B27" s="231"/>
      <c r="C27" s="58"/>
      <c r="D27" s="59"/>
      <c r="E27" s="59"/>
      <c r="F27" s="59"/>
      <c r="G27" s="59"/>
      <c r="H27" s="59"/>
      <c r="I27" s="59"/>
      <c r="J27" s="59"/>
      <c r="K27" s="59"/>
      <c r="L27" s="60"/>
      <c r="O27" s="207"/>
    </row>
    <row r="28" spans="1:15" ht="21.75" customHeight="1" x14ac:dyDescent="0.25">
      <c r="A28" s="35"/>
      <c r="B28" s="232" t="s">
        <v>49</v>
      </c>
      <c r="C28" s="61"/>
      <c r="D28" s="61"/>
      <c r="E28" s="61"/>
      <c r="F28" s="61"/>
      <c r="G28" s="61"/>
      <c r="H28" s="61"/>
      <c r="I28" s="61"/>
      <c r="J28" s="61"/>
      <c r="K28" s="61"/>
      <c r="L28" s="62"/>
      <c r="O28" s="207"/>
    </row>
    <row r="29" spans="1:15" ht="18" customHeight="1" x14ac:dyDescent="0.25">
      <c r="A29" s="35"/>
      <c r="B29" s="221"/>
      <c r="C29" s="46"/>
      <c r="D29" s="46"/>
      <c r="E29" s="46"/>
      <c r="F29" s="46"/>
      <c r="G29" s="46"/>
      <c r="H29" s="46"/>
      <c r="I29" s="46"/>
      <c r="J29" s="46"/>
      <c r="K29" s="46"/>
      <c r="L29" s="47"/>
      <c r="O29" s="207"/>
    </row>
    <row r="30" spans="1:15" ht="17.100000000000001" customHeight="1" x14ac:dyDescent="0.3">
      <c r="A30" s="35"/>
      <c r="B30" s="221"/>
      <c r="C30" s="38"/>
      <c r="D30" s="39"/>
      <c r="E30" s="211" t="s">
        <v>40</v>
      </c>
      <c r="F30" s="212"/>
      <c r="G30" s="213"/>
      <c r="H30" s="37" t="s">
        <v>41</v>
      </c>
      <c r="I30" s="211" t="s">
        <v>42</v>
      </c>
      <c r="J30" s="212"/>
      <c r="K30" s="213"/>
      <c r="L30" s="48" t="s">
        <v>41</v>
      </c>
      <c r="O30" s="68"/>
    </row>
    <row r="31" spans="1:15" ht="5.0999999999999996" customHeight="1" x14ac:dyDescent="0.3">
      <c r="A31" s="35"/>
      <c r="B31" s="221"/>
      <c r="C31" s="208"/>
      <c r="D31" s="46"/>
      <c r="E31" s="49"/>
      <c r="F31" s="49"/>
      <c r="G31" s="49"/>
      <c r="H31" s="42"/>
      <c r="I31" s="49"/>
      <c r="J31" s="49"/>
      <c r="K31" s="49"/>
      <c r="L31" s="47"/>
      <c r="O31" s="68"/>
    </row>
    <row r="32" spans="1:15" ht="15.75" customHeight="1" x14ac:dyDescent="0.25">
      <c r="A32" s="35"/>
      <c r="B32" s="221"/>
      <c r="C32" s="209"/>
      <c r="D32" s="50" t="s">
        <v>44</v>
      </c>
      <c r="E32" s="49"/>
      <c r="F32" s="51">
        <v>10000</v>
      </c>
      <c r="G32" s="49"/>
      <c r="H32" s="43" t="s">
        <v>45</v>
      </c>
      <c r="I32" s="49"/>
      <c r="J32" s="52" t="s">
        <v>46</v>
      </c>
      <c r="K32" s="49"/>
      <c r="L32" s="53" t="s">
        <v>45</v>
      </c>
      <c r="O32" s="70" t="s">
        <v>64</v>
      </c>
    </row>
    <row r="33" spans="1:15" ht="5.0999999999999996" customHeight="1" x14ac:dyDescent="0.25">
      <c r="A33" s="35"/>
      <c r="B33" s="221"/>
      <c r="C33" s="210"/>
      <c r="D33" s="40"/>
      <c r="E33" s="41"/>
      <c r="F33" s="41"/>
      <c r="G33" s="41"/>
      <c r="H33" s="39"/>
      <c r="I33" s="41"/>
      <c r="J33" s="41"/>
      <c r="K33" s="41"/>
      <c r="L33" s="54"/>
      <c r="O33" s="207" t="s">
        <v>68</v>
      </c>
    </row>
    <row r="34" spans="1:15" ht="5.0999999999999996" customHeight="1" x14ac:dyDescent="0.25">
      <c r="A34" s="35"/>
      <c r="B34" s="221"/>
      <c r="C34" s="209"/>
      <c r="D34" s="46"/>
      <c r="E34" s="49"/>
      <c r="F34" s="49"/>
      <c r="G34" s="49"/>
      <c r="H34" s="44"/>
      <c r="I34" s="49"/>
      <c r="J34" s="49"/>
      <c r="K34" s="49"/>
      <c r="L34" s="47"/>
      <c r="O34" s="207"/>
    </row>
    <row r="35" spans="1:15" ht="15.75" customHeight="1" x14ac:dyDescent="0.25">
      <c r="A35" s="35"/>
      <c r="B35" s="221"/>
      <c r="C35" s="209"/>
      <c r="D35" s="50" t="s">
        <v>47</v>
      </c>
      <c r="E35" s="49"/>
      <c r="F35" s="51">
        <v>10000</v>
      </c>
      <c r="G35" s="49"/>
      <c r="H35" s="43" t="s">
        <v>45</v>
      </c>
      <c r="I35" s="49"/>
      <c r="J35" s="52" t="s">
        <v>46</v>
      </c>
      <c r="K35" s="49"/>
      <c r="L35" s="53" t="s">
        <v>45</v>
      </c>
      <c r="O35" s="207"/>
    </row>
    <row r="36" spans="1:15" ht="5.0999999999999996" customHeight="1" x14ac:dyDescent="0.25">
      <c r="A36" s="35"/>
      <c r="B36" s="221"/>
      <c r="C36" s="210"/>
      <c r="D36" s="40"/>
      <c r="E36" s="41"/>
      <c r="F36" s="41"/>
      <c r="G36" s="41"/>
      <c r="H36" s="39"/>
      <c r="I36" s="41"/>
      <c r="J36" s="41"/>
      <c r="K36" s="41"/>
      <c r="L36" s="54"/>
      <c r="O36" s="207"/>
    </row>
    <row r="37" spans="1:15" ht="11.1" customHeight="1" x14ac:dyDescent="0.25">
      <c r="A37" s="35"/>
      <c r="B37" s="221"/>
      <c r="C37" s="209"/>
      <c r="D37" s="233" t="s">
        <v>48</v>
      </c>
      <c r="E37" s="49"/>
      <c r="F37" s="49"/>
      <c r="G37" s="49"/>
      <c r="H37" s="44"/>
      <c r="I37" s="49"/>
      <c r="J37" s="49"/>
      <c r="K37" s="49"/>
      <c r="L37" s="47"/>
      <c r="O37" s="207"/>
    </row>
    <row r="38" spans="1:15" ht="11.1" customHeight="1" x14ac:dyDescent="0.25">
      <c r="A38" s="35"/>
      <c r="B38" s="221"/>
      <c r="C38" s="209"/>
      <c r="D38" s="233"/>
      <c r="E38" s="49"/>
      <c r="F38" s="49"/>
      <c r="G38" s="49"/>
      <c r="H38" s="44"/>
      <c r="I38" s="49"/>
      <c r="J38" s="49"/>
      <c r="K38" s="49"/>
      <c r="L38" s="47"/>
      <c r="O38" s="207"/>
    </row>
    <row r="39" spans="1:15" ht="15.75" customHeight="1" x14ac:dyDescent="0.25">
      <c r="A39" s="35"/>
      <c r="B39" s="221"/>
      <c r="C39" s="45"/>
      <c r="D39" s="55" t="str">
        <f>IF(Y1=2, "Nivel 1", IF(Z1=TRUE, IF(A47-1=0, "Nivel inferior","Nivel inferior -"&amp;(A47-1)), "Nivel 1"))</f>
        <v>Nivel 1</v>
      </c>
      <c r="E39" s="49"/>
      <c r="F39" s="51">
        <v>10000</v>
      </c>
      <c r="G39" s="49"/>
      <c r="H39" s="43" t="s">
        <v>45</v>
      </c>
      <c r="I39" s="49"/>
      <c r="J39" s="52" t="s">
        <v>46</v>
      </c>
      <c r="K39" s="49"/>
      <c r="L39" s="53" t="s">
        <v>45</v>
      </c>
      <c r="O39" s="207"/>
    </row>
    <row r="40" spans="1:15" ht="5.0999999999999996" customHeight="1" x14ac:dyDescent="0.3">
      <c r="A40" s="35"/>
      <c r="B40" s="221"/>
      <c r="C40" s="45"/>
      <c r="D40" s="40"/>
      <c r="E40" s="41"/>
      <c r="F40" s="41"/>
      <c r="G40" s="41"/>
      <c r="H40" s="39"/>
      <c r="I40" s="41"/>
      <c r="J40" s="41"/>
      <c r="K40" s="41"/>
      <c r="L40" s="54"/>
      <c r="O40" s="71"/>
    </row>
    <row r="41" spans="1:15" ht="5.0999999999999996" customHeight="1" x14ac:dyDescent="0.25">
      <c r="A41" s="35"/>
      <c r="B41" s="221"/>
      <c r="C41" s="45"/>
      <c r="D41" s="46"/>
      <c r="E41" s="49"/>
      <c r="F41" s="49"/>
      <c r="G41" s="49"/>
      <c r="H41" s="44"/>
      <c r="I41" s="49"/>
      <c r="J41" s="49"/>
      <c r="K41" s="49"/>
      <c r="L41" s="47"/>
    </row>
    <row r="42" spans="1:15" ht="15.75" customHeight="1" x14ac:dyDescent="0.25">
      <c r="A42" s="35"/>
      <c r="B42" s="221"/>
      <c r="C42" s="45"/>
      <c r="D42" s="56" t="str">
        <f>IF(Y1=2, "Nivel 2", IF(Z1=TRUE, IF(A47-2=0, "Nivel inferior","Nivel inferior -"&amp;(A47-2)), "Nivel 2"))</f>
        <v>Nivel 2</v>
      </c>
      <c r="E42" s="49"/>
      <c r="F42" s="51">
        <v>10000</v>
      </c>
      <c r="G42" s="49"/>
      <c r="H42" s="43" t="s">
        <v>45</v>
      </c>
      <c r="I42" s="49"/>
      <c r="J42" s="52" t="s">
        <v>46</v>
      </c>
      <c r="K42" s="49"/>
      <c r="L42" s="53" t="s">
        <v>45</v>
      </c>
    </row>
    <row r="43" spans="1:15" ht="5.0999999999999996" customHeight="1" x14ac:dyDescent="0.25">
      <c r="A43" s="35"/>
      <c r="B43" s="221"/>
      <c r="C43" s="45"/>
      <c r="D43" s="40"/>
      <c r="E43" s="41"/>
      <c r="F43" s="41"/>
      <c r="G43" s="41"/>
      <c r="H43" s="39"/>
      <c r="I43" s="41"/>
      <c r="J43" s="41"/>
      <c r="K43" s="41"/>
      <c r="L43" s="54"/>
    </row>
    <row r="44" spans="1:15" ht="5.0999999999999996" customHeight="1" x14ac:dyDescent="0.25">
      <c r="A44" s="35"/>
      <c r="B44" s="221"/>
      <c r="C44" s="45"/>
      <c r="D44" s="46"/>
      <c r="E44" s="49"/>
      <c r="F44" s="49"/>
      <c r="G44" s="49"/>
      <c r="H44" s="44"/>
      <c r="I44" s="49"/>
      <c r="J44" s="49"/>
      <c r="K44" s="49"/>
      <c r="L44" s="47"/>
    </row>
    <row r="45" spans="1:15" ht="15.75" customHeight="1" x14ac:dyDescent="0.25">
      <c r="A45" s="35"/>
      <c r="B45" s="221"/>
      <c r="C45" s="45"/>
      <c r="D45" s="57" t="str">
        <f>IF(Y1=2, "Nivel 3", IF(Z1=TRUE, IF(A47-3=0, "Nivel inferior","Nivel inferior -"&amp;(A47-3)), "Nivel 3"))</f>
        <v>Nivel 3</v>
      </c>
      <c r="E45" s="49"/>
      <c r="F45" s="51">
        <v>10000</v>
      </c>
      <c r="G45" s="49"/>
      <c r="H45" s="43" t="s">
        <v>45</v>
      </c>
      <c r="I45" s="49"/>
      <c r="J45" s="52" t="s">
        <v>46</v>
      </c>
      <c r="K45" s="49"/>
      <c r="L45" s="53" t="s">
        <v>45</v>
      </c>
    </row>
    <row r="46" spans="1:15" ht="5.0999999999999996" customHeight="1" x14ac:dyDescent="0.25">
      <c r="A46" s="35"/>
      <c r="B46" s="221"/>
      <c r="C46" s="45"/>
      <c r="D46" s="40"/>
      <c r="E46" s="41"/>
      <c r="F46" s="41"/>
      <c r="G46" s="41"/>
      <c r="H46" s="39"/>
      <c r="I46" s="41"/>
      <c r="J46" s="41"/>
      <c r="K46" s="41"/>
      <c r="L46" s="54"/>
    </row>
    <row r="47" spans="1:15" ht="21.9" customHeight="1" x14ac:dyDescent="0.25">
      <c r="A47" s="35">
        <v>3</v>
      </c>
      <c r="B47" s="221"/>
      <c r="C47" s="45"/>
      <c r="D47" s="46"/>
      <c r="E47" s="46"/>
      <c r="F47" s="46"/>
      <c r="G47" s="46"/>
      <c r="H47" s="46"/>
      <c r="I47" s="46"/>
      <c r="J47" s="46"/>
      <c r="K47" s="46"/>
      <c r="L47" s="47"/>
    </row>
    <row r="48" spans="1:15" ht="5.0999999999999996" customHeight="1" thickBot="1" x14ac:dyDescent="0.3">
      <c r="A48" s="35"/>
      <c r="B48" s="231"/>
      <c r="C48" s="58"/>
      <c r="D48" s="59"/>
      <c r="E48" s="59"/>
      <c r="F48" s="59"/>
      <c r="G48" s="59"/>
      <c r="H48" s="59"/>
      <c r="I48" s="59"/>
      <c r="J48" s="59"/>
      <c r="K48" s="59"/>
      <c r="L48" s="60"/>
    </row>
    <row r="49" spans="1:12" ht="9" customHeight="1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ht="24.6" customHeight="1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ht="15" customHeight="1" thickBot="1" x14ac:dyDescent="0.3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</row>
    <row r="52" spans="1:12" ht="28.35" customHeight="1" x14ac:dyDescent="0.25">
      <c r="A52" s="35"/>
      <c r="B52" s="214" t="s">
        <v>50</v>
      </c>
      <c r="C52" s="215"/>
      <c r="D52" s="215"/>
      <c r="E52" s="215"/>
      <c r="F52" s="215"/>
      <c r="G52" s="215"/>
      <c r="H52" s="215"/>
      <c r="I52" s="215"/>
      <c r="J52" s="215"/>
      <c r="K52" s="215"/>
      <c r="L52" s="216"/>
    </row>
    <row r="53" spans="1:12" ht="28.35" customHeight="1" thickBot="1" x14ac:dyDescent="0.3">
      <c r="A53" s="35"/>
      <c r="B53" s="217"/>
      <c r="C53" s="218"/>
      <c r="D53" s="218"/>
      <c r="E53" s="218"/>
      <c r="F53" s="218"/>
      <c r="G53" s="218"/>
      <c r="H53" s="218"/>
      <c r="I53" s="218"/>
      <c r="J53" s="218"/>
      <c r="K53" s="218"/>
      <c r="L53" s="219"/>
    </row>
    <row r="54" spans="1:12" ht="15.9" customHeight="1" x14ac:dyDescent="0.25">
      <c r="A54" s="35"/>
      <c r="B54" s="232" t="s">
        <v>49</v>
      </c>
      <c r="C54" s="61"/>
      <c r="D54" s="61"/>
      <c r="E54" s="61"/>
      <c r="F54" s="61"/>
      <c r="G54" s="61"/>
      <c r="H54" s="61"/>
      <c r="I54" s="61"/>
      <c r="J54" s="61"/>
      <c r="K54" s="61"/>
      <c r="L54" s="62"/>
    </row>
    <row r="55" spans="1:12" ht="18" customHeight="1" x14ac:dyDescent="0.25">
      <c r="A55" s="35"/>
      <c r="B55" s="221"/>
      <c r="C55" s="38"/>
      <c r="D55" s="39"/>
      <c r="E55" s="211" t="s">
        <v>40</v>
      </c>
      <c r="F55" s="212"/>
      <c r="G55" s="213"/>
      <c r="H55" s="37" t="s">
        <v>41</v>
      </c>
      <c r="I55" s="211" t="s">
        <v>42</v>
      </c>
      <c r="J55" s="212"/>
      <c r="K55" s="213"/>
      <c r="L55" s="48" t="s">
        <v>41</v>
      </c>
    </row>
    <row r="56" spans="1:12" ht="5.0999999999999996" customHeight="1" x14ac:dyDescent="0.25">
      <c r="A56" s="35"/>
      <c r="B56" s="221"/>
      <c r="C56" s="208"/>
      <c r="D56" s="46"/>
      <c r="E56" s="49"/>
      <c r="F56" s="49"/>
      <c r="G56" s="49"/>
      <c r="H56" s="42"/>
      <c r="I56" s="49"/>
      <c r="J56" s="49"/>
      <c r="K56" s="49"/>
      <c r="L56" s="47"/>
    </row>
    <row r="57" spans="1:12" ht="15.9" customHeight="1" x14ac:dyDescent="0.25">
      <c r="A57" s="35"/>
      <c r="B57" s="221"/>
      <c r="C57" s="209"/>
      <c r="D57" s="50" t="s">
        <v>51</v>
      </c>
      <c r="E57" s="49"/>
      <c r="F57" s="51">
        <v>10000</v>
      </c>
      <c r="G57" s="49"/>
      <c r="H57" s="43" t="s">
        <v>45</v>
      </c>
      <c r="I57" s="49"/>
      <c r="J57" s="52" t="s">
        <v>46</v>
      </c>
      <c r="K57" s="49"/>
      <c r="L57" s="53" t="s">
        <v>45</v>
      </c>
    </row>
    <row r="58" spans="1:12" ht="5.0999999999999996" customHeight="1" x14ac:dyDescent="0.25">
      <c r="A58" s="35"/>
      <c r="B58" s="221"/>
      <c r="C58" s="210"/>
      <c r="D58" s="40"/>
      <c r="E58" s="41"/>
      <c r="F58" s="41"/>
      <c r="G58" s="41"/>
      <c r="H58" s="39"/>
      <c r="I58" s="41"/>
      <c r="J58" s="41"/>
      <c r="K58" s="41"/>
      <c r="L58" s="54"/>
    </row>
    <row r="59" spans="1:12" ht="5.0999999999999996" customHeight="1" x14ac:dyDescent="0.25">
      <c r="A59" s="35"/>
      <c r="B59" s="221"/>
      <c r="C59" s="209"/>
      <c r="D59" s="46"/>
      <c r="E59" s="49"/>
      <c r="F59" s="49"/>
      <c r="G59" s="49"/>
      <c r="H59" s="44"/>
      <c r="I59" s="49"/>
      <c r="J59" s="49"/>
      <c r="K59" s="49"/>
      <c r="L59" s="47"/>
    </row>
    <row r="60" spans="1:12" ht="15.9" customHeight="1" x14ac:dyDescent="0.25">
      <c r="A60" s="35"/>
      <c r="B60" s="221"/>
      <c r="C60" s="209"/>
      <c r="D60" s="50" t="s">
        <v>52</v>
      </c>
      <c r="E60" s="49"/>
      <c r="F60" s="91">
        <v>654654</v>
      </c>
      <c r="G60" s="49"/>
      <c r="H60" s="118" t="s">
        <v>82</v>
      </c>
      <c r="I60" s="49"/>
      <c r="J60" s="52" t="s">
        <v>46</v>
      </c>
      <c r="K60" s="49"/>
      <c r="L60" s="53" t="s">
        <v>45</v>
      </c>
    </row>
    <row r="61" spans="1:12" ht="5.0999999999999996" customHeight="1" x14ac:dyDescent="0.25">
      <c r="A61" s="35"/>
      <c r="B61" s="221"/>
      <c r="C61" s="210"/>
      <c r="D61" s="40"/>
      <c r="E61" s="41"/>
      <c r="F61" s="41"/>
      <c r="G61" s="41"/>
      <c r="H61" s="39"/>
      <c r="I61" s="41"/>
      <c r="J61" s="41"/>
      <c r="K61" s="41"/>
      <c r="L61" s="54"/>
    </row>
    <row r="62" spans="1:12" ht="5.0999999999999996" customHeight="1" x14ac:dyDescent="0.25">
      <c r="A62" s="35"/>
      <c r="B62" s="221"/>
      <c r="C62" s="209"/>
      <c r="D62" s="46"/>
      <c r="E62" s="49"/>
      <c r="F62" s="49"/>
      <c r="G62" s="49"/>
      <c r="H62" s="44"/>
      <c r="I62" s="49"/>
      <c r="J62" s="49"/>
      <c r="K62" s="49"/>
      <c r="L62" s="47"/>
    </row>
    <row r="63" spans="1:12" ht="15.9" customHeight="1" x14ac:dyDescent="0.25">
      <c r="A63" s="35"/>
      <c r="B63" s="221"/>
      <c r="C63" s="209"/>
      <c r="D63" s="50" t="s">
        <v>53</v>
      </c>
      <c r="E63" s="49"/>
      <c r="F63" s="51">
        <v>10000</v>
      </c>
      <c r="G63" s="49"/>
      <c r="H63" s="43" t="s">
        <v>45</v>
      </c>
      <c r="I63" s="49"/>
      <c r="J63" s="52" t="s">
        <v>46</v>
      </c>
      <c r="K63" s="49"/>
      <c r="L63" s="53" t="s">
        <v>45</v>
      </c>
    </row>
    <row r="64" spans="1:12" ht="5.0999999999999996" customHeight="1" x14ac:dyDescent="0.25">
      <c r="A64" s="35"/>
      <c r="B64" s="221"/>
      <c r="C64" s="210"/>
      <c r="D64" s="40"/>
      <c r="E64" s="41"/>
      <c r="F64" s="41"/>
      <c r="G64" s="41"/>
      <c r="H64" s="39"/>
      <c r="I64" s="41"/>
      <c r="J64" s="41"/>
      <c r="K64" s="41"/>
      <c r="L64" s="54"/>
    </row>
    <row r="65" spans="1:12" ht="5.0999999999999996" customHeight="1" x14ac:dyDescent="0.25">
      <c r="A65" s="35"/>
      <c r="B65" s="221"/>
      <c r="C65" s="209"/>
      <c r="D65" s="46"/>
      <c r="E65" s="49"/>
      <c r="F65" s="49"/>
      <c r="G65" s="49"/>
      <c r="H65" s="44"/>
      <c r="I65" s="49"/>
      <c r="J65" s="49"/>
      <c r="K65" s="49"/>
      <c r="L65" s="47"/>
    </row>
    <row r="66" spans="1:12" ht="15.9" customHeight="1" x14ac:dyDescent="0.25">
      <c r="A66" s="35"/>
      <c r="B66" s="221"/>
      <c r="C66" s="209"/>
      <c r="D66" s="50" t="s">
        <v>54</v>
      </c>
      <c r="E66" s="49"/>
      <c r="F66" s="51">
        <v>10000</v>
      </c>
      <c r="G66" s="49"/>
      <c r="H66" s="82" t="s">
        <v>83</v>
      </c>
      <c r="I66" s="49"/>
      <c r="J66" s="52" t="s">
        <v>46</v>
      </c>
      <c r="K66" s="49"/>
      <c r="L66" s="53" t="s">
        <v>45</v>
      </c>
    </row>
    <row r="67" spans="1:12" ht="5.0999999999999996" customHeight="1" x14ac:dyDescent="0.25">
      <c r="A67" s="35"/>
      <c r="B67" s="221"/>
      <c r="C67" s="210"/>
      <c r="D67" s="40"/>
      <c r="E67" s="41"/>
      <c r="F67" s="41"/>
      <c r="G67" s="41"/>
      <c r="H67" s="39"/>
      <c r="I67" s="41"/>
      <c r="J67" s="41"/>
      <c r="K67" s="41"/>
      <c r="L67" s="54"/>
    </row>
    <row r="68" spans="1:12" ht="5.0999999999999996" customHeight="1" x14ac:dyDescent="0.25">
      <c r="A68" s="35"/>
      <c r="B68" s="221"/>
      <c r="C68" s="209"/>
      <c r="D68" s="46"/>
      <c r="E68" s="49"/>
      <c r="F68" s="49"/>
      <c r="G68" s="49"/>
      <c r="H68" s="44"/>
      <c r="I68" s="49"/>
      <c r="J68" s="49"/>
      <c r="K68" s="49"/>
      <c r="L68" s="47"/>
    </row>
    <row r="69" spans="1:12" ht="15.9" customHeight="1" x14ac:dyDescent="0.25">
      <c r="A69" s="35"/>
      <c r="B69" s="221"/>
      <c r="C69" s="209"/>
      <c r="D69" s="50" t="s">
        <v>55</v>
      </c>
      <c r="E69" s="49"/>
      <c r="F69" s="87">
        <v>10000</v>
      </c>
      <c r="G69" s="49"/>
      <c r="H69" s="43" t="s">
        <v>84</v>
      </c>
      <c r="I69" s="49"/>
      <c r="J69" s="52" t="s">
        <v>46</v>
      </c>
      <c r="K69" s="49"/>
      <c r="L69" s="53" t="s">
        <v>69</v>
      </c>
    </row>
    <row r="70" spans="1:12" ht="5.0999999999999996" customHeight="1" x14ac:dyDescent="0.25">
      <c r="A70" s="35"/>
      <c r="B70" s="221"/>
      <c r="C70" s="210"/>
      <c r="D70" s="40"/>
      <c r="E70" s="41"/>
      <c r="F70" s="41"/>
      <c r="G70" s="41"/>
      <c r="H70" s="39"/>
      <c r="I70" s="41"/>
      <c r="J70" s="41"/>
      <c r="K70" s="41"/>
      <c r="L70" s="54"/>
    </row>
    <row r="71" spans="1:12" ht="5.0999999999999996" customHeight="1" x14ac:dyDescent="0.25">
      <c r="A71" s="35"/>
      <c r="B71" s="221"/>
      <c r="C71" s="209"/>
      <c r="D71" s="46"/>
      <c r="E71" s="49"/>
      <c r="F71" s="49"/>
      <c r="G71" s="49"/>
      <c r="H71" s="44"/>
      <c r="I71" s="49"/>
      <c r="J71" s="49"/>
      <c r="K71" s="49"/>
      <c r="L71" s="47"/>
    </row>
    <row r="72" spans="1:12" ht="15.9" customHeight="1" x14ac:dyDescent="0.25">
      <c r="A72" s="35"/>
      <c r="B72" s="221"/>
      <c r="C72" s="209"/>
      <c r="D72" s="50" t="s">
        <v>56</v>
      </c>
      <c r="E72" s="49"/>
      <c r="F72" s="49"/>
      <c r="G72" s="49"/>
      <c r="H72" s="44"/>
      <c r="I72" s="49"/>
      <c r="J72" s="49"/>
      <c r="K72" s="49"/>
      <c r="L72" s="47"/>
    </row>
    <row r="73" spans="1:12" ht="5.0999999999999996" customHeight="1" x14ac:dyDescent="0.25">
      <c r="A73" s="35"/>
      <c r="B73" s="221"/>
      <c r="C73" s="80"/>
      <c r="D73" s="83"/>
      <c r="E73" s="49"/>
      <c r="F73" s="49"/>
      <c r="G73" s="49"/>
      <c r="H73" s="44"/>
      <c r="I73" s="49"/>
      <c r="J73" s="49"/>
      <c r="K73" s="49"/>
      <c r="L73" s="47"/>
    </row>
    <row r="74" spans="1:12" ht="15.9" customHeight="1" x14ac:dyDescent="0.25">
      <c r="A74" s="35"/>
      <c r="B74" s="221"/>
      <c r="C74" s="80"/>
      <c r="D74" s="89" t="s">
        <v>70</v>
      </c>
      <c r="E74" s="49"/>
      <c r="F74" s="154" t="s">
        <v>76</v>
      </c>
      <c r="G74" s="49"/>
      <c r="H74" s="82" t="s">
        <v>77</v>
      </c>
      <c r="I74" s="49"/>
      <c r="J74" s="52" t="s">
        <v>46</v>
      </c>
      <c r="K74" s="49"/>
      <c r="L74" s="53" t="s">
        <v>69</v>
      </c>
    </row>
    <row r="75" spans="1:12" ht="5.0999999999999996" customHeight="1" x14ac:dyDescent="0.25">
      <c r="A75" s="35"/>
      <c r="B75" s="221"/>
      <c r="C75" s="80"/>
      <c r="D75" s="88"/>
      <c r="E75" s="41"/>
      <c r="F75" s="120"/>
      <c r="G75" s="41"/>
      <c r="H75" s="39"/>
      <c r="I75" s="41"/>
      <c r="J75" s="41"/>
      <c r="K75" s="41"/>
      <c r="L75" s="81"/>
    </row>
    <row r="76" spans="1:12" ht="5.0999999999999996" customHeight="1" x14ac:dyDescent="0.25">
      <c r="A76" s="35"/>
      <c r="B76" s="221"/>
      <c r="C76" s="80"/>
      <c r="D76" s="83"/>
      <c r="E76" s="49"/>
      <c r="F76" s="121"/>
      <c r="G76" s="49"/>
      <c r="H76" s="44"/>
      <c r="I76" s="49"/>
      <c r="J76" s="49"/>
      <c r="K76" s="49"/>
      <c r="L76" s="47"/>
    </row>
    <row r="77" spans="1:12" ht="15.9" customHeight="1" x14ac:dyDescent="0.25">
      <c r="A77" s="35"/>
      <c r="B77" s="221"/>
      <c r="C77" s="80"/>
      <c r="D77" s="89" t="s">
        <v>71</v>
      </c>
      <c r="E77" s="49"/>
      <c r="F77" s="154" t="s">
        <v>76</v>
      </c>
      <c r="G77" s="49"/>
      <c r="H77" s="82" t="s">
        <v>77</v>
      </c>
      <c r="I77" s="49"/>
      <c r="J77" s="52" t="s">
        <v>46</v>
      </c>
      <c r="K77" s="49"/>
      <c r="L77" s="53" t="s">
        <v>69</v>
      </c>
    </row>
    <row r="78" spans="1:12" ht="5.0999999999999996" customHeight="1" x14ac:dyDescent="0.25">
      <c r="A78" s="35"/>
      <c r="B78" s="221"/>
      <c r="C78" s="80"/>
      <c r="D78" s="88"/>
      <c r="E78" s="41"/>
      <c r="F78" s="120"/>
      <c r="G78" s="41"/>
      <c r="H78" s="39"/>
      <c r="I78" s="41"/>
      <c r="J78" s="41"/>
      <c r="K78" s="41"/>
      <c r="L78" s="81"/>
    </row>
    <row r="79" spans="1:12" ht="5.0999999999999996" customHeight="1" x14ac:dyDescent="0.25">
      <c r="A79" s="35"/>
      <c r="B79" s="221"/>
      <c r="C79" s="80"/>
      <c r="D79" s="83"/>
      <c r="E79" s="49"/>
      <c r="F79" s="121"/>
      <c r="G79" s="49"/>
      <c r="H79" s="44"/>
      <c r="I79" s="49"/>
      <c r="J79" s="49"/>
      <c r="K79" s="49"/>
      <c r="L79" s="47"/>
    </row>
    <row r="80" spans="1:12" ht="15.9" customHeight="1" x14ac:dyDescent="0.25">
      <c r="A80" s="35"/>
      <c r="B80" s="221"/>
      <c r="C80" s="80"/>
      <c r="D80" s="89" t="s">
        <v>72</v>
      </c>
      <c r="E80" s="49"/>
      <c r="F80" s="154" t="s">
        <v>76</v>
      </c>
      <c r="G80" s="49"/>
      <c r="H80" s="82" t="s">
        <v>77</v>
      </c>
      <c r="I80" s="49"/>
      <c r="J80" s="52" t="s">
        <v>46</v>
      </c>
      <c r="K80" s="49"/>
      <c r="L80" s="53" t="s">
        <v>69</v>
      </c>
    </row>
    <row r="81" spans="1:12" ht="5.0999999999999996" customHeight="1" x14ac:dyDescent="0.25">
      <c r="A81" s="35"/>
      <c r="B81" s="221"/>
      <c r="C81" s="80"/>
      <c r="D81" s="88"/>
      <c r="E81" s="41"/>
      <c r="F81" s="120"/>
      <c r="G81" s="41"/>
      <c r="H81" s="39"/>
      <c r="I81" s="41"/>
      <c r="J81" s="41"/>
      <c r="K81" s="41"/>
      <c r="L81" s="81"/>
    </row>
    <row r="82" spans="1:12" ht="5.0999999999999996" customHeight="1" x14ac:dyDescent="0.25">
      <c r="A82" s="35"/>
      <c r="B82" s="221"/>
      <c r="C82" s="80"/>
      <c r="D82" s="83"/>
      <c r="E82" s="49"/>
      <c r="F82" s="121"/>
      <c r="G82" s="49"/>
      <c r="H82" s="44"/>
      <c r="I82" s="49"/>
      <c r="J82" s="49"/>
      <c r="K82" s="49"/>
      <c r="L82" s="47"/>
    </row>
    <row r="83" spans="1:12" ht="15.9" customHeight="1" x14ac:dyDescent="0.25">
      <c r="A83" s="35"/>
      <c r="B83" s="221"/>
      <c r="C83" s="80"/>
      <c r="D83" s="89" t="s">
        <v>73</v>
      </c>
      <c r="E83" s="49"/>
      <c r="F83" s="154" t="s">
        <v>76</v>
      </c>
      <c r="G83" s="49"/>
      <c r="H83" s="82" t="s">
        <v>77</v>
      </c>
      <c r="I83" s="49"/>
      <c r="J83" s="52" t="s">
        <v>46</v>
      </c>
      <c r="K83" s="49"/>
      <c r="L83" s="53" t="s">
        <v>69</v>
      </c>
    </row>
    <row r="84" spans="1:12" ht="5.0999999999999996" customHeight="1" x14ac:dyDescent="0.25">
      <c r="A84" s="35"/>
      <c r="B84" s="221"/>
      <c r="C84" s="80"/>
      <c r="D84" s="88"/>
      <c r="E84" s="41"/>
      <c r="F84" s="120"/>
      <c r="G84" s="41"/>
      <c r="H84" s="39"/>
      <c r="I84" s="41"/>
      <c r="J84" s="41"/>
      <c r="K84" s="41"/>
      <c r="L84" s="81"/>
    </row>
    <row r="85" spans="1:12" ht="5.0999999999999996" customHeight="1" x14ac:dyDescent="0.25">
      <c r="A85" s="35"/>
      <c r="B85" s="221"/>
      <c r="C85" s="80"/>
      <c r="D85" s="83"/>
      <c r="E85" s="49"/>
      <c r="F85" s="121"/>
      <c r="G85" s="49"/>
      <c r="H85" s="44"/>
      <c r="I85" s="49"/>
      <c r="J85" s="49"/>
      <c r="K85" s="49"/>
      <c r="L85" s="47"/>
    </row>
    <row r="86" spans="1:12" ht="15.9" customHeight="1" x14ac:dyDescent="0.25">
      <c r="A86" s="35"/>
      <c r="B86" s="221"/>
      <c r="C86" s="80"/>
      <c r="D86" s="89" t="s">
        <v>74</v>
      </c>
      <c r="E86" s="49"/>
      <c r="F86" s="154" t="s">
        <v>76</v>
      </c>
      <c r="G86" s="49"/>
      <c r="H86" s="82" t="s">
        <v>77</v>
      </c>
      <c r="I86" s="49"/>
      <c r="J86" s="52" t="s">
        <v>46</v>
      </c>
      <c r="K86" s="49"/>
      <c r="L86" s="53" t="s">
        <v>45</v>
      </c>
    </row>
    <row r="87" spans="1:12" ht="5.0999999999999996" customHeight="1" x14ac:dyDescent="0.25">
      <c r="A87" s="35"/>
      <c r="B87" s="221"/>
      <c r="C87" s="80"/>
      <c r="D87" s="88"/>
      <c r="E87" s="41"/>
      <c r="F87" s="120"/>
      <c r="G87" s="41"/>
      <c r="H87" s="39"/>
      <c r="I87" s="41"/>
      <c r="J87" s="41"/>
      <c r="K87" s="41"/>
      <c r="L87" s="81"/>
    </row>
    <row r="88" spans="1:12" ht="5.0999999999999996" customHeight="1" x14ac:dyDescent="0.25">
      <c r="A88" s="35"/>
      <c r="B88" s="221"/>
      <c r="C88" s="80"/>
      <c r="D88" s="83"/>
      <c r="E88" s="49"/>
      <c r="F88" s="121"/>
      <c r="G88" s="49"/>
      <c r="H88" s="44"/>
      <c r="I88" s="49"/>
      <c r="J88" s="49"/>
      <c r="K88" s="49"/>
      <c r="L88" s="47"/>
    </row>
    <row r="89" spans="1:12" ht="15.9" customHeight="1" x14ac:dyDescent="0.25">
      <c r="A89" s="35"/>
      <c r="B89" s="221"/>
      <c r="C89" s="80"/>
      <c r="D89" s="89" t="s">
        <v>75</v>
      </c>
      <c r="E89" s="49"/>
      <c r="F89" s="154" t="s">
        <v>76</v>
      </c>
      <c r="G89" s="49"/>
      <c r="H89" s="82" t="s">
        <v>77</v>
      </c>
      <c r="I89" s="49"/>
      <c r="J89" s="52" t="s">
        <v>46</v>
      </c>
      <c r="K89" s="49"/>
      <c r="L89" s="53" t="s">
        <v>45</v>
      </c>
    </row>
    <row r="90" spans="1:12" ht="5.0999999999999996" customHeight="1" x14ac:dyDescent="0.25">
      <c r="A90" s="35"/>
      <c r="B90" s="221"/>
      <c r="C90" s="80"/>
      <c r="D90" s="88"/>
      <c r="E90" s="41"/>
      <c r="F90" s="41"/>
      <c r="G90" s="41"/>
      <c r="H90" s="39"/>
      <c r="I90" s="41"/>
      <c r="J90" s="41"/>
      <c r="K90" s="41"/>
      <c r="L90" s="81"/>
    </row>
    <row r="91" spans="1:12" ht="5.0999999999999996" customHeight="1" x14ac:dyDescent="0.25">
      <c r="A91" s="35"/>
      <c r="B91" s="221"/>
      <c r="C91" s="80"/>
      <c r="D91" s="83"/>
      <c r="E91" s="49"/>
      <c r="F91" s="49"/>
      <c r="G91" s="49"/>
      <c r="H91" s="44"/>
      <c r="I91" s="49"/>
      <c r="J91" s="49"/>
      <c r="K91" s="49"/>
      <c r="L91" s="47"/>
    </row>
    <row r="92" spans="1:12" ht="15.9" customHeight="1" x14ac:dyDescent="0.25">
      <c r="A92" s="35"/>
      <c r="B92" s="221"/>
      <c r="C92" s="80"/>
      <c r="D92" s="89" t="s">
        <v>79</v>
      </c>
      <c r="E92" s="49"/>
      <c r="F92" s="132">
        <v>654654</v>
      </c>
      <c r="G92" s="49"/>
      <c r="H92" s="82" t="s">
        <v>82</v>
      </c>
      <c r="I92" s="49"/>
      <c r="J92" s="52" t="s">
        <v>46</v>
      </c>
      <c r="K92" s="49"/>
      <c r="L92" s="53" t="s">
        <v>45</v>
      </c>
    </row>
    <row r="93" spans="1:12" ht="5.0999999999999996" customHeight="1" x14ac:dyDescent="0.25">
      <c r="A93" s="35"/>
      <c r="B93" s="221"/>
      <c r="C93" s="80"/>
      <c r="D93" s="88"/>
      <c r="E93" s="41"/>
      <c r="F93" s="41"/>
      <c r="G93" s="41"/>
      <c r="H93" s="39"/>
      <c r="I93" s="41"/>
      <c r="J93" s="41"/>
      <c r="K93" s="41"/>
      <c r="L93" s="81"/>
    </row>
    <row r="94" spans="1:12" ht="5.0999999999999996" customHeight="1" x14ac:dyDescent="0.25">
      <c r="A94" s="35"/>
      <c r="B94" s="221"/>
      <c r="C94" s="80"/>
      <c r="D94" s="83"/>
      <c r="E94" s="49"/>
      <c r="F94" s="49"/>
      <c r="G94" s="49"/>
      <c r="H94" s="44"/>
      <c r="I94" s="49"/>
      <c r="J94" s="49"/>
      <c r="K94" s="49"/>
      <c r="L94" s="47"/>
    </row>
    <row r="95" spans="1:12" ht="15.9" customHeight="1" x14ac:dyDescent="0.25">
      <c r="A95" s="35"/>
      <c r="B95" s="221"/>
      <c r="C95" s="80"/>
      <c r="D95" s="89" t="s">
        <v>78</v>
      </c>
      <c r="E95" s="49"/>
      <c r="F95" s="132">
        <v>654654</v>
      </c>
      <c r="G95" s="49"/>
      <c r="H95" s="82" t="s">
        <v>82</v>
      </c>
      <c r="I95" s="49"/>
      <c r="J95" s="52" t="s">
        <v>46</v>
      </c>
      <c r="K95" s="49"/>
      <c r="L95" s="53" t="s">
        <v>45</v>
      </c>
    </row>
    <row r="96" spans="1:12" ht="5.0999999999999996" customHeight="1" x14ac:dyDescent="0.25">
      <c r="A96" s="35"/>
      <c r="B96" s="221"/>
      <c r="C96" s="80"/>
      <c r="D96" s="88"/>
      <c r="E96" s="41"/>
      <c r="F96" s="41"/>
      <c r="G96" s="41"/>
      <c r="H96" s="39"/>
      <c r="I96" s="41"/>
      <c r="J96" s="41"/>
      <c r="K96" s="41"/>
      <c r="L96" s="81"/>
    </row>
    <row r="97" spans="1:14" ht="5.0999999999999996" customHeight="1" x14ac:dyDescent="0.25">
      <c r="A97" s="35"/>
      <c r="B97" s="221"/>
      <c r="C97" s="80"/>
      <c r="D97" s="83"/>
      <c r="E97" s="49"/>
      <c r="F97" s="49"/>
      <c r="G97" s="49"/>
      <c r="H97" s="44"/>
      <c r="I97" s="49"/>
      <c r="J97" s="49"/>
      <c r="K97" s="49"/>
      <c r="L97" s="47"/>
    </row>
    <row r="98" spans="1:14" ht="15.9" customHeight="1" x14ac:dyDescent="0.25">
      <c r="A98" s="35"/>
      <c r="B98" s="221"/>
      <c r="C98" s="80"/>
      <c r="D98" s="89" t="s">
        <v>80</v>
      </c>
      <c r="E98" s="49"/>
      <c r="F98" s="98">
        <v>654654</v>
      </c>
      <c r="G98" s="49"/>
      <c r="H98" s="82" t="s">
        <v>82</v>
      </c>
      <c r="I98" s="49"/>
      <c r="J98" s="52" t="s">
        <v>46</v>
      </c>
      <c r="K98" s="49"/>
      <c r="L98" s="53" t="s">
        <v>45</v>
      </c>
    </row>
    <row r="99" spans="1:14" ht="5.0999999999999996" customHeight="1" x14ac:dyDescent="0.25">
      <c r="A99" s="35"/>
      <c r="B99" s="221"/>
      <c r="C99" s="80"/>
      <c r="D99" s="88"/>
      <c r="E99" s="41"/>
      <c r="F99" s="41"/>
      <c r="G99" s="41"/>
      <c r="H99" s="39"/>
      <c r="I99" s="41"/>
      <c r="J99" s="41"/>
      <c r="K99" s="41"/>
      <c r="L99" s="81"/>
    </row>
    <row r="100" spans="1:14" ht="5.0999999999999996" customHeight="1" x14ac:dyDescent="0.25">
      <c r="A100" s="35"/>
      <c r="B100" s="221"/>
      <c r="C100" s="80"/>
      <c r="D100" s="83"/>
      <c r="E100" s="49"/>
      <c r="F100" s="49"/>
      <c r="G100" s="49"/>
      <c r="H100" s="44"/>
      <c r="I100" s="49"/>
      <c r="J100" s="49"/>
      <c r="K100" s="49"/>
      <c r="L100" s="47"/>
    </row>
    <row r="101" spans="1:14" ht="15.9" customHeight="1" x14ac:dyDescent="0.25">
      <c r="A101" s="35"/>
      <c r="B101" s="221"/>
      <c r="C101" s="80"/>
      <c r="D101" s="89" t="s">
        <v>81</v>
      </c>
      <c r="E101" s="49"/>
      <c r="F101" s="132">
        <v>654654</v>
      </c>
      <c r="G101" s="49"/>
      <c r="H101" s="82" t="s">
        <v>82</v>
      </c>
      <c r="I101" s="49"/>
      <c r="J101" s="52" t="s">
        <v>46</v>
      </c>
      <c r="K101" s="49"/>
      <c r="L101" s="53" t="s">
        <v>45</v>
      </c>
    </row>
    <row r="102" spans="1:14" ht="5.0999999999999996" customHeight="1" x14ac:dyDescent="0.25">
      <c r="A102" s="35"/>
      <c r="B102" s="221"/>
      <c r="C102" s="80"/>
      <c r="D102" s="88"/>
      <c r="E102" s="41"/>
      <c r="F102" s="41"/>
      <c r="G102" s="41"/>
      <c r="H102" s="39"/>
      <c r="I102" s="41"/>
      <c r="J102" s="41"/>
      <c r="K102" s="41"/>
      <c r="L102" s="81"/>
    </row>
    <row r="103" spans="1:14" ht="5.0999999999999996" customHeight="1" x14ac:dyDescent="0.25">
      <c r="A103" s="35"/>
      <c r="B103" s="221"/>
      <c r="C103" s="92"/>
      <c r="D103" s="95"/>
      <c r="E103" s="49"/>
      <c r="F103" s="49"/>
      <c r="G103" s="49"/>
      <c r="H103" s="44"/>
      <c r="I103" s="49"/>
      <c r="J103" s="49"/>
      <c r="K103" s="49"/>
      <c r="L103" s="47"/>
    </row>
    <row r="104" spans="1:14" ht="15.9" customHeight="1" x14ac:dyDescent="0.25">
      <c r="A104" s="35"/>
      <c r="B104" s="221"/>
      <c r="C104" s="92"/>
      <c r="D104" s="89" t="s">
        <v>87</v>
      </c>
      <c r="E104" s="49"/>
      <c r="F104" s="119" t="s">
        <v>76</v>
      </c>
      <c r="G104" s="49"/>
      <c r="H104" s="94" t="s">
        <v>77</v>
      </c>
      <c r="I104" s="49"/>
      <c r="J104" s="52" t="s">
        <v>46</v>
      </c>
      <c r="K104" s="49"/>
      <c r="L104" s="53" t="s">
        <v>45</v>
      </c>
    </row>
    <row r="105" spans="1:14" ht="5.0999999999999996" customHeight="1" x14ac:dyDescent="0.25">
      <c r="A105" s="35"/>
      <c r="B105" s="221"/>
      <c r="C105" s="92"/>
      <c r="D105" s="88"/>
      <c r="E105" s="41"/>
      <c r="F105" s="41"/>
      <c r="G105" s="41"/>
      <c r="H105" s="39"/>
      <c r="I105" s="41"/>
      <c r="J105" s="41"/>
      <c r="K105" s="41"/>
      <c r="L105" s="93"/>
    </row>
    <row r="106" spans="1:14" ht="5.0999999999999996" customHeight="1" x14ac:dyDescent="0.25">
      <c r="A106" s="100"/>
      <c r="B106" s="221"/>
      <c r="C106" s="105"/>
      <c r="D106" s="108"/>
      <c r="E106" s="107"/>
      <c r="F106" s="107"/>
      <c r="G106" s="107"/>
      <c r="H106" s="104"/>
      <c r="I106" s="107"/>
      <c r="J106" s="107"/>
      <c r="K106" s="107"/>
      <c r="L106" s="106"/>
      <c r="M106" s="99"/>
      <c r="N106" s="99"/>
    </row>
    <row r="107" spans="1:14" ht="15.9" customHeight="1" x14ac:dyDescent="0.25">
      <c r="A107" s="100"/>
      <c r="B107" s="221"/>
      <c r="C107" s="105"/>
      <c r="D107" s="113" t="s">
        <v>89</v>
      </c>
      <c r="E107" s="107"/>
      <c r="F107" s="155">
        <v>6.5</v>
      </c>
      <c r="G107" s="107"/>
      <c r="H107" s="103" t="s">
        <v>90</v>
      </c>
      <c r="I107" s="107"/>
      <c r="J107" s="109" t="s">
        <v>76</v>
      </c>
      <c r="K107" s="107"/>
      <c r="L107" s="110" t="s">
        <v>45</v>
      </c>
      <c r="M107" s="99"/>
      <c r="N107" s="99"/>
    </row>
    <row r="108" spans="1:14" ht="5.0999999999999996" customHeight="1" x14ac:dyDescent="0.25">
      <c r="A108" s="100"/>
      <c r="B108" s="221"/>
      <c r="C108" s="105"/>
      <c r="D108" s="112"/>
      <c r="E108" s="102"/>
      <c r="F108" s="102"/>
      <c r="G108" s="102"/>
      <c r="H108" s="101"/>
      <c r="I108" s="102"/>
      <c r="J108" s="102"/>
      <c r="K108" s="102"/>
      <c r="L108" s="111"/>
      <c r="M108" s="99"/>
      <c r="N108" s="99"/>
    </row>
    <row r="109" spans="1:14" ht="5.0999999999999996" customHeight="1" x14ac:dyDescent="0.25">
      <c r="A109" s="100"/>
      <c r="B109" s="221"/>
      <c r="C109" s="105"/>
      <c r="D109" s="108"/>
      <c r="E109" s="107"/>
      <c r="F109" s="107"/>
      <c r="G109" s="107"/>
      <c r="H109" s="104"/>
      <c r="I109" s="107"/>
      <c r="J109" s="107"/>
      <c r="K109" s="107"/>
      <c r="L109" s="106"/>
      <c r="M109" s="99"/>
      <c r="N109" s="99"/>
    </row>
    <row r="110" spans="1:14" ht="15.9" customHeight="1" x14ac:dyDescent="0.25">
      <c r="A110" s="100"/>
      <c r="B110" s="221"/>
      <c r="C110" s="105"/>
      <c r="D110" s="113" t="s">
        <v>91</v>
      </c>
      <c r="E110" s="107"/>
      <c r="F110" s="155">
        <v>6.5</v>
      </c>
      <c r="G110" s="107"/>
      <c r="H110" s="103" t="s">
        <v>90</v>
      </c>
      <c r="I110" s="107"/>
      <c r="J110" s="109" t="s">
        <v>76</v>
      </c>
      <c r="K110" s="107"/>
      <c r="L110" s="110" t="s">
        <v>45</v>
      </c>
      <c r="M110" s="99"/>
      <c r="N110" s="99"/>
    </row>
    <row r="111" spans="1:14" ht="5.0999999999999996" customHeight="1" x14ac:dyDescent="0.25">
      <c r="A111" s="100"/>
      <c r="B111" s="221"/>
      <c r="C111" s="105"/>
      <c r="D111" s="112"/>
      <c r="E111" s="102"/>
      <c r="F111" s="102"/>
      <c r="G111" s="102"/>
      <c r="H111" s="101"/>
      <c r="I111" s="102"/>
      <c r="J111" s="102"/>
      <c r="K111" s="102"/>
      <c r="L111" s="111"/>
      <c r="M111" s="99"/>
      <c r="N111" s="99"/>
    </row>
    <row r="112" spans="1:14" ht="5.0999999999999996" customHeight="1" x14ac:dyDescent="0.25">
      <c r="A112" s="100"/>
      <c r="B112" s="221"/>
      <c r="C112" s="115"/>
      <c r="D112" s="116"/>
      <c r="E112" s="107"/>
      <c r="F112" s="107"/>
      <c r="G112" s="107"/>
      <c r="H112" s="104"/>
      <c r="I112" s="107"/>
      <c r="J112" s="107"/>
      <c r="K112" s="107"/>
      <c r="L112" s="106"/>
      <c r="M112" s="99"/>
      <c r="N112" s="99"/>
    </row>
    <row r="113" spans="1:14" ht="15.9" customHeight="1" x14ac:dyDescent="0.25">
      <c r="A113" s="100"/>
      <c r="B113" s="221"/>
      <c r="C113" s="115"/>
      <c r="D113" s="113" t="s">
        <v>22</v>
      </c>
      <c r="E113" s="107"/>
      <c r="F113" s="132">
        <v>654654</v>
      </c>
      <c r="G113" s="107"/>
      <c r="H113" s="118" t="s">
        <v>82</v>
      </c>
      <c r="I113" s="107"/>
      <c r="J113" s="109" t="s">
        <v>76</v>
      </c>
      <c r="K113" s="107"/>
      <c r="L113" s="110" t="s">
        <v>45</v>
      </c>
      <c r="M113" s="99"/>
      <c r="N113" s="99"/>
    </row>
    <row r="114" spans="1:14" ht="5.0999999999999996" customHeight="1" x14ac:dyDescent="0.25">
      <c r="A114" s="100"/>
      <c r="B114" s="221"/>
      <c r="C114" s="115"/>
      <c r="D114" s="112"/>
      <c r="E114" s="102"/>
      <c r="F114" s="102"/>
      <c r="G114" s="102"/>
      <c r="H114" s="101"/>
      <c r="I114" s="102"/>
      <c r="J114" s="102"/>
      <c r="K114" s="102"/>
      <c r="L114" s="117"/>
      <c r="M114" s="99"/>
      <c r="N114" s="99"/>
    </row>
    <row r="115" spans="1:14" s="99" customFormat="1" ht="5.0999999999999996" customHeight="1" x14ac:dyDescent="0.25">
      <c r="A115" s="100"/>
      <c r="B115" s="221"/>
      <c r="C115" s="128"/>
      <c r="D115" s="131"/>
      <c r="E115" s="107"/>
      <c r="F115" s="107"/>
      <c r="G115" s="107"/>
      <c r="H115" s="104"/>
      <c r="I115" s="107"/>
      <c r="J115" s="107"/>
      <c r="K115" s="107"/>
      <c r="L115" s="106"/>
    </row>
    <row r="116" spans="1:14" s="99" customFormat="1" ht="15.9" customHeight="1" x14ac:dyDescent="0.25">
      <c r="A116" s="100"/>
      <c r="B116" s="221"/>
      <c r="C116" s="128"/>
      <c r="D116" s="113" t="s">
        <v>98</v>
      </c>
      <c r="E116" s="107"/>
      <c r="F116" s="132">
        <v>654654</v>
      </c>
      <c r="G116" s="107"/>
      <c r="H116" s="130" t="s">
        <v>82</v>
      </c>
      <c r="I116" s="107"/>
      <c r="J116" s="109" t="s">
        <v>76</v>
      </c>
      <c r="K116" s="107"/>
      <c r="L116" s="110" t="s">
        <v>45</v>
      </c>
    </row>
    <row r="117" spans="1:14" s="99" customFormat="1" ht="5.0999999999999996" customHeight="1" x14ac:dyDescent="0.25">
      <c r="A117" s="100"/>
      <c r="B117" s="221"/>
      <c r="C117" s="128"/>
      <c r="D117" s="112"/>
      <c r="E117" s="102"/>
      <c r="F117" s="102"/>
      <c r="G117" s="102"/>
      <c r="H117" s="101"/>
      <c r="I117" s="102"/>
      <c r="J117" s="102"/>
      <c r="K117" s="102"/>
      <c r="L117" s="129"/>
    </row>
    <row r="118" spans="1:14" ht="5.0999999999999996" customHeight="1" x14ac:dyDescent="0.25">
      <c r="A118" s="100"/>
      <c r="B118" s="221"/>
      <c r="C118" s="158"/>
      <c r="D118" s="161"/>
      <c r="E118" s="107"/>
      <c r="F118" s="107"/>
      <c r="G118" s="107"/>
      <c r="H118" s="104"/>
      <c r="I118" s="107"/>
      <c r="J118" s="107"/>
      <c r="K118" s="107"/>
      <c r="L118" s="106"/>
      <c r="M118" s="99"/>
      <c r="N118" s="99"/>
    </row>
    <row r="119" spans="1:14" ht="15.9" customHeight="1" x14ac:dyDescent="0.25">
      <c r="A119" s="100"/>
      <c r="B119" s="221"/>
      <c r="C119" s="158"/>
      <c r="D119" s="113" t="s">
        <v>116</v>
      </c>
      <c r="E119" s="107"/>
      <c r="F119" s="171">
        <v>10000</v>
      </c>
      <c r="G119" s="107"/>
      <c r="H119" s="160" t="s">
        <v>45</v>
      </c>
      <c r="I119" s="107"/>
      <c r="J119" s="109" t="s">
        <v>46</v>
      </c>
      <c r="K119" s="107"/>
      <c r="L119" s="110" t="s">
        <v>45</v>
      </c>
      <c r="M119" s="99"/>
      <c r="N119" s="99"/>
    </row>
    <row r="120" spans="1:14" ht="5.0999999999999996" customHeight="1" x14ac:dyDescent="0.25">
      <c r="A120" s="100"/>
      <c r="B120" s="221"/>
      <c r="C120" s="158"/>
      <c r="D120" s="112"/>
      <c r="E120" s="102"/>
      <c r="F120" s="102"/>
      <c r="G120" s="102"/>
      <c r="H120" s="101"/>
      <c r="I120" s="102"/>
      <c r="J120" s="102"/>
      <c r="K120" s="102"/>
      <c r="L120" s="159"/>
      <c r="M120" s="99"/>
      <c r="N120" s="99"/>
    </row>
    <row r="121" spans="1:14" ht="5.0999999999999996" customHeight="1" x14ac:dyDescent="0.25">
      <c r="A121" s="100"/>
      <c r="B121" s="221"/>
      <c r="C121" s="166"/>
      <c r="D121" s="169"/>
      <c r="E121" s="107"/>
      <c r="F121" s="107"/>
      <c r="G121" s="107"/>
      <c r="H121" s="104"/>
      <c r="I121" s="107"/>
      <c r="J121" s="107"/>
      <c r="K121" s="107"/>
      <c r="L121" s="106"/>
      <c r="M121" s="99"/>
      <c r="N121" s="99"/>
    </row>
    <row r="122" spans="1:14" ht="15.9" customHeight="1" x14ac:dyDescent="0.25">
      <c r="A122" s="100"/>
      <c r="B122" s="221"/>
      <c r="C122" s="166"/>
      <c r="D122" s="113" t="s">
        <v>122</v>
      </c>
      <c r="E122" s="107"/>
      <c r="F122" s="154" t="s">
        <v>76</v>
      </c>
      <c r="G122" s="107"/>
      <c r="H122" s="168" t="s">
        <v>45</v>
      </c>
      <c r="I122" s="107"/>
      <c r="J122" s="109" t="s">
        <v>46</v>
      </c>
      <c r="K122" s="107"/>
      <c r="L122" s="110" t="s">
        <v>45</v>
      </c>
      <c r="M122" s="99"/>
      <c r="N122" s="99"/>
    </row>
    <row r="123" spans="1:14" ht="5.0999999999999996" customHeight="1" x14ac:dyDescent="0.25">
      <c r="A123" s="100"/>
      <c r="B123" s="221"/>
      <c r="C123" s="166"/>
      <c r="D123" s="112"/>
      <c r="E123" s="102"/>
      <c r="F123" s="102"/>
      <c r="G123" s="102"/>
      <c r="H123" s="101"/>
      <c r="I123" s="102"/>
      <c r="J123" s="102"/>
      <c r="K123" s="102"/>
      <c r="L123" s="167"/>
      <c r="M123" s="99"/>
      <c r="N123" s="99"/>
    </row>
    <row r="124" spans="1:14" ht="5.0999999999999996" customHeight="1" x14ac:dyDescent="0.25">
      <c r="A124" s="100"/>
      <c r="B124" s="221"/>
      <c r="C124" s="166"/>
      <c r="D124" s="169"/>
      <c r="E124" s="107"/>
      <c r="F124" s="107"/>
      <c r="G124" s="107"/>
      <c r="H124" s="104"/>
      <c r="I124" s="107"/>
      <c r="J124" s="107"/>
      <c r="K124" s="107"/>
      <c r="L124" s="106"/>
      <c r="M124" s="99"/>
      <c r="N124" s="99"/>
    </row>
    <row r="125" spans="1:14" ht="15.9" customHeight="1" x14ac:dyDescent="0.25">
      <c r="A125" s="100"/>
      <c r="B125" s="221"/>
      <c r="C125" s="166"/>
      <c r="D125" s="113" t="s">
        <v>123</v>
      </c>
      <c r="E125" s="107"/>
      <c r="F125" s="154" t="s">
        <v>76</v>
      </c>
      <c r="G125" s="107"/>
      <c r="H125" s="168" t="s">
        <v>45</v>
      </c>
      <c r="I125" s="107"/>
      <c r="J125" s="109" t="s">
        <v>46</v>
      </c>
      <c r="K125" s="107"/>
      <c r="L125" s="110" t="s">
        <v>45</v>
      </c>
      <c r="M125" s="99"/>
      <c r="N125" s="99"/>
    </row>
    <row r="126" spans="1:14" ht="5.0999999999999996" customHeight="1" x14ac:dyDescent="0.25">
      <c r="A126" s="100"/>
      <c r="B126" s="221"/>
      <c r="C126" s="166"/>
      <c r="D126" s="112"/>
      <c r="E126" s="102"/>
      <c r="F126" s="102"/>
      <c r="G126" s="102"/>
      <c r="H126" s="101"/>
      <c r="I126" s="102"/>
      <c r="J126" s="102"/>
      <c r="K126" s="102"/>
      <c r="L126" s="167"/>
      <c r="M126" s="99"/>
      <c r="N126" s="99"/>
    </row>
    <row r="127" spans="1:14" s="99" customFormat="1" ht="5.0999999999999996" customHeight="1" x14ac:dyDescent="0.25">
      <c r="A127" s="100"/>
      <c r="B127" s="221"/>
      <c r="C127" s="166"/>
      <c r="D127" s="169"/>
      <c r="E127" s="107"/>
      <c r="F127" s="107"/>
      <c r="G127" s="107"/>
      <c r="H127" s="104"/>
      <c r="I127" s="107"/>
      <c r="J127" s="107"/>
      <c r="K127" s="107"/>
      <c r="L127" s="106"/>
    </row>
    <row r="128" spans="1:14" s="99" customFormat="1" ht="15.75" customHeight="1" x14ac:dyDescent="0.25">
      <c r="A128" s="100"/>
      <c r="B128" s="221"/>
      <c r="C128" s="166"/>
      <c r="D128" s="113" t="s">
        <v>118</v>
      </c>
      <c r="E128" s="107"/>
      <c r="F128" s="132">
        <v>654654</v>
      </c>
      <c r="G128" s="107"/>
      <c r="H128" s="168" t="s">
        <v>45</v>
      </c>
      <c r="I128" s="107"/>
      <c r="J128" s="109" t="s">
        <v>46</v>
      </c>
      <c r="K128" s="107"/>
      <c r="L128" s="110" t="s">
        <v>45</v>
      </c>
    </row>
    <row r="129" spans="1:14" s="99" customFormat="1" ht="5.0999999999999996" customHeight="1" x14ac:dyDescent="0.25">
      <c r="A129" s="100"/>
      <c r="B129" s="221"/>
      <c r="C129" s="166"/>
      <c r="D129" s="112"/>
      <c r="E129" s="102"/>
      <c r="F129" s="102"/>
      <c r="G129" s="102"/>
      <c r="H129" s="101"/>
      <c r="I129" s="102"/>
      <c r="J129" s="102"/>
      <c r="K129" s="102"/>
      <c r="L129" s="167"/>
    </row>
    <row r="130" spans="1:14" s="99" customFormat="1" ht="5.0999999999999996" customHeight="1" x14ac:dyDescent="0.25">
      <c r="A130" s="100"/>
      <c r="B130" s="221"/>
      <c r="C130" s="172"/>
      <c r="D130" s="175"/>
      <c r="E130" s="107"/>
      <c r="F130" s="107"/>
      <c r="G130" s="107"/>
      <c r="H130" s="104"/>
      <c r="I130" s="107"/>
      <c r="J130" s="107"/>
      <c r="K130" s="107"/>
      <c r="L130" s="106"/>
    </row>
    <row r="131" spans="1:14" s="99" customFormat="1" ht="15.75" customHeight="1" x14ac:dyDescent="0.25">
      <c r="A131" s="100"/>
      <c r="B131" s="221"/>
      <c r="C131" s="172"/>
      <c r="D131" s="113" t="s">
        <v>85</v>
      </c>
      <c r="E131" s="107"/>
      <c r="F131" s="171">
        <v>10000</v>
      </c>
      <c r="G131" s="107"/>
      <c r="H131" s="174" t="s">
        <v>45</v>
      </c>
      <c r="I131" s="107"/>
      <c r="J131" s="109" t="s">
        <v>46</v>
      </c>
      <c r="K131" s="107"/>
      <c r="L131" s="110" t="s">
        <v>45</v>
      </c>
    </row>
    <row r="132" spans="1:14" s="99" customFormat="1" ht="5.0999999999999996" customHeight="1" x14ac:dyDescent="0.25">
      <c r="A132" s="100"/>
      <c r="B132" s="221"/>
      <c r="C132" s="172"/>
      <c r="D132" s="112"/>
      <c r="E132" s="102"/>
      <c r="F132" s="102"/>
      <c r="G132" s="102"/>
      <c r="H132" s="101"/>
      <c r="I132" s="102"/>
      <c r="J132" s="102"/>
      <c r="K132" s="102"/>
      <c r="L132" s="173"/>
    </row>
    <row r="133" spans="1:14" s="99" customFormat="1" ht="21.9" customHeight="1" x14ac:dyDescent="0.25">
      <c r="A133" s="35"/>
      <c r="B133" s="221"/>
      <c r="C133" s="45"/>
      <c r="D133" s="46"/>
      <c r="E133" s="46"/>
      <c r="F133" s="46"/>
      <c r="G133" s="46"/>
      <c r="H133" s="44"/>
      <c r="I133" s="46"/>
      <c r="J133" s="46"/>
      <c r="K133" s="46"/>
      <c r="L133" s="47"/>
      <c r="M133" s="34"/>
      <c r="N133" s="34"/>
    </row>
    <row r="134" spans="1:14" s="99" customFormat="1" ht="5.0999999999999996" customHeight="1" thickBot="1" x14ac:dyDescent="0.3">
      <c r="A134" s="35"/>
      <c r="B134" s="231"/>
      <c r="C134" s="58"/>
      <c r="D134" s="59"/>
      <c r="E134" s="59"/>
      <c r="F134" s="59"/>
      <c r="G134" s="59"/>
      <c r="H134" s="63"/>
      <c r="I134" s="59"/>
      <c r="J134" s="59"/>
      <c r="K134" s="59"/>
      <c r="L134" s="60"/>
      <c r="M134" s="34"/>
      <c r="N134" s="34"/>
    </row>
    <row r="135" spans="1:14" s="99" customFormat="1" ht="18" customHeight="1" x14ac:dyDescent="0.25">
      <c r="A135" s="35"/>
      <c r="B135" s="220" t="s">
        <v>43</v>
      </c>
      <c r="C135" s="46"/>
      <c r="D135" s="46"/>
      <c r="E135" s="46"/>
      <c r="F135" s="46"/>
      <c r="G135" s="46"/>
      <c r="H135" s="46"/>
      <c r="I135" s="46"/>
      <c r="J135" s="46"/>
      <c r="K135" s="46"/>
      <c r="L135" s="47"/>
      <c r="M135" s="34"/>
      <c r="N135" s="34"/>
    </row>
    <row r="136" spans="1:14" s="99" customFormat="1" ht="17.100000000000001" customHeight="1" x14ac:dyDescent="0.25">
      <c r="A136" s="35"/>
      <c r="B136" s="221"/>
      <c r="C136" s="38"/>
      <c r="D136" s="39"/>
      <c r="E136" s="211" t="s">
        <v>40</v>
      </c>
      <c r="F136" s="212"/>
      <c r="G136" s="213"/>
      <c r="H136" s="37" t="s">
        <v>41</v>
      </c>
      <c r="I136" s="211" t="s">
        <v>42</v>
      </c>
      <c r="J136" s="212"/>
      <c r="K136" s="213"/>
      <c r="L136" s="48" t="s">
        <v>41</v>
      </c>
      <c r="M136" s="34"/>
      <c r="N136" s="34"/>
    </row>
    <row r="137" spans="1:14" s="99" customFormat="1" ht="5.0999999999999996" customHeight="1" x14ac:dyDescent="0.25">
      <c r="A137" s="35"/>
      <c r="B137" s="221"/>
      <c r="C137" s="208"/>
      <c r="D137" s="46"/>
      <c r="E137" s="49"/>
      <c r="F137" s="49"/>
      <c r="G137" s="49"/>
      <c r="H137" s="42"/>
      <c r="I137" s="49"/>
      <c r="J137" s="49"/>
      <c r="K137" s="49"/>
      <c r="L137" s="47"/>
      <c r="M137" s="34"/>
      <c r="N137" s="34"/>
    </row>
    <row r="138" spans="1:14" s="99" customFormat="1" ht="15.9" customHeight="1" x14ac:dyDescent="0.25">
      <c r="A138" s="35"/>
      <c r="B138" s="221"/>
      <c r="C138" s="209"/>
      <c r="D138" s="50" t="s">
        <v>51</v>
      </c>
      <c r="E138" s="49"/>
      <c r="F138" s="51">
        <v>10000</v>
      </c>
      <c r="G138" s="49"/>
      <c r="H138" s="43" t="s">
        <v>45</v>
      </c>
      <c r="I138" s="49"/>
      <c r="J138" s="52" t="s">
        <v>46</v>
      </c>
      <c r="K138" s="49"/>
      <c r="L138" s="53" t="s">
        <v>45</v>
      </c>
      <c r="M138" s="34"/>
      <c r="N138" s="34"/>
    </row>
    <row r="139" spans="1:14" s="99" customFormat="1" ht="5.0999999999999996" customHeight="1" x14ac:dyDescent="0.25">
      <c r="A139" s="35"/>
      <c r="B139" s="221"/>
      <c r="C139" s="210"/>
      <c r="D139" s="40"/>
      <c r="E139" s="41"/>
      <c r="F139" s="41"/>
      <c r="G139" s="41"/>
      <c r="H139" s="39"/>
      <c r="I139" s="41"/>
      <c r="J139" s="41"/>
      <c r="K139" s="41"/>
      <c r="L139" s="54"/>
      <c r="M139" s="34"/>
      <c r="N139" s="34"/>
    </row>
    <row r="140" spans="1:14" s="99" customFormat="1" ht="5.0999999999999996" customHeight="1" x14ac:dyDescent="0.25">
      <c r="A140" s="35"/>
      <c r="B140" s="221"/>
      <c r="C140" s="209"/>
      <c r="D140" s="46"/>
      <c r="E140" s="49"/>
      <c r="F140" s="49"/>
      <c r="G140" s="49"/>
      <c r="H140" s="44"/>
      <c r="I140" s="49"/>
      <c r="J140" s="49"/>
      <c r="K140" s="49"/>
      <c r="L140" s="47"/>
      <c r="M140" s="34"/>
      <c r="N140" s="34"/>
    </row>
    <row r="141" spans="1:14" s="99" customFormat="1" ht="15.9" customHeight="1" x14ac:dyDescent="0.25">
      <c r="A141" s="35"/>
      <c r="B141" s="221"/>
      <c r="C141" s="209"/>
      <c r="D141" s="50" t="s">
        <v>52</v>
      </c>
      <c r="E141" s="49"/>
      <c r="F141" s="86">
        <v>10000</v>
      </c>
      <c r="G141" s="49"/>
      <c r="H141" s="118" t="s">
        <v>95</v>
      </c>
      <c r="I141" s="49"/>
      <c r="J141" s="52" t="s">
        <v>46</v>
      </c>
      <c r="K141" s="49"/>
      <c r="L141" s="53" t="s">
        <v>45</v>
      </c>
      <c r="M141" s="34"/>
      <c r="N141" s="34"/>
    </row>
    <row r="142" spans="1:14" s="99" customFormat="1" ht="5.0999999999999996" customHeight="1" x14ac:dyDescent="0.25">
      <c r="A142" s="35"/>
      <c r="B142" s="221"/>
      <c r="C142" s="210"/>
      <c r="D142" s="40"/>
      <c r="E142" s="41"/>
      <c r="F142" s="41"/>
      <c r="G142" s="41"/>
      <c r="H142" s="39"/>
      <c r="I142" s="41"/>
      <c r="J142" s="41"/>
      <c r="K142" s="41"/>
      <c r="L142" s="54"/>
      <c r="M142" s="34"/>
      <c r="N142" s="34"/>
    </row>
    <row r="143" spans="1:14" s="99" customFormat="1" ht="5.0999999999999996" customHeight="1" x14ac:dyDescent="0.25">
      <c r="A143" s="35"/>
      <c r="B143" s="221"/>
      <c r="C143" s="209"/>
      <c r="D143" s="46"/>
      <c r="E143" s="49"/>
      <c r="F143" s="49"/>
      <c r="G143" s="49"/>
      <c r="H143" s="44"/>
      <c r="I143" s="49"/>
      <c r="J143" s="49"/>
      <c r="K143" s="49"/>
      <c r="L143" s="47"/>
      <c r="M143" s="34"/>
      <c r="N143" s="34"/>
    </row>
    <row r="144" spans="1:14" s="99" customFormat="1" ht="15.9" customHeight="1" x14ac:dyDescent="0.25">
      <c r="A144" s="35"/>
      <c r="B144" s="221"/>
      <c r="C144" s="209"/>
      <c r="D144" s="50" t="s">
        <v>53</v>
      </c>
      <c r="E144" s="49"/>
      <c r="F144" s="51">
        <v>10000</v>
      </c>
      <c r="G144" s="49"/>
      <c r="H144" s="43" t="s">
        <v>45</v>
      </c>
      <c r="I144" s="49"/>
      <c r="J144" s="52" t="s">
        <v>46</v>
      </c>
      <c r="K144" s="49"/>
      <c r="L144" s="53" t="s">
        <v>45</v>
      </c>
      <c r="M144" s="34"/>
      <c r="N144" s="34"/>
    </row>
    <row r="145" spans="1:14" s="99" customFormat="1" ht="5.0999999999999996" customHeight="1" x14ac:dyDescent="0.25">
      <c r="A145" s="35"/>
      <c r="B145" s="221"/>
      <c r="C145" s="210"/>
      <c r="D145" s="40"/>
      <c r="E145" s="41"/>
      <c r="F145" s="41"/>
      <c r="G145" s="41"/>
      <c r="H145" s="39"/>
      <c r="I145" s="41"/>
      <c r="J145" s="41"/>
      <c r="K145" s="41"/>
      <c r="L145" s="54"/>
      <c r="M145" s="34"/>
      <c r="N145" s="34"/>
    </row>
    <row r="146" spans="1:14" s="99" customFormat="1" ht="5.0999999999999996" customHeight="1" x14ac:dyDescent="0.25">
      <c r="A146" s="35"/>
      <c r="B146" s="221"/>
      <c r="C146" s="209"/>
      <c r="D146" s="46"/>
      <c r="E146" s="49"/>
      <c r="F146" s="49"/>
      <c r="G146" s="49"/>
      <c r="H146" s="44"/>
      <c r="I146" s="49"/>
      <c r="J146" s="49"/>
      <c r="K146" s="49"/>
      <c r="L146" s="47"/>
      <c r="M146" s="34"/>
      <c r="N146" s="34"/>
    </row>
    <row r="147" spans="1:14" s="99" customFormat="1" ht="15.9" customHeight="1" x14ac:dyDescent="0.25">
      <c r="A147" s="35"/>
      <c r="B147" s="221"/>
      <c r="C147" s="209"/>
      <c r="D147" s="50" t="s">
        <v>54</v>
      </c>
      <c r="E147" s="49"/>
      <c r="F147" s="86">
        <v>10000</v>
      </c>
      <c r="G147" s="49"/>
      <c r="H147" s="118" t="s">
        <v>95</v>
      </c>
      <c r="I147" s="49"/>
      <c r="J147" s="52" t="s">
        <v>46</v>
      </c>
      <c r="K147" s="49"/>
      <c r="L147" s="53" t="s">
        <v>45</v>
      </c>
      <c r="M147" s="34"/>
      <c r="N147" s="34"/>
    </row>
    <row r="148" spans="1:14" s="99" customFormat="1" ht="5.0999999999999996" customHeight="1" x14ac:dyDescent="0.25">
      <c r="A148" s="35"/>
      <c r="B148" s="221"/>
      <c r="C148" s="210"/>
      <c r="D148" s="40"/>
      <c r="E148" s="41"/>
      <c r="F148" s="41"/>
      <c r="G148" s="41"/>
      <c r="H148" s="39"/>
      <c r="I148" s="41"/>
      <c r="J148" s="41"/>
      <c r="K148" s="41"/>
      <c r="L148" s="54"/>
      <c r="M148" s="34"/>
      <c r="N148" s="34"/>
    </row>
    <row r="149" spans="1:14" s="99" customFormat="1" ht="5.0999999999999996" customHeight="1" x14ac:dyDescent="0.25">
      <c r="A149" s="35"/>
      <c r="B149" s="221"/>
      <c r="C149" s="209"/>
      <c r="D149" s="46"/>
      <c r="E149" s="49"/>
      <c r="F149" s="49"/>
      <c r="G149" s="49"/>
      <c r="H149" s="44"/>
      <c r="I149" s="49"/>
      <c r="J149" s="49"/>
      <c r="K149" s="49"/>
      <c r="L149" s="47"/>
      <c r="M149" s="34"/>
      <c r="N149" s="34"/>
    </row>
    <row r="150" spans="1:14" s="99" customFormat="1" ht="15.9" customHeight="1" x14ac:dyDescent="0.25">
      <c r="A150" s="35"/>
      <c r="B150" s="221"/>
      <c r="C150" s="209"/>
      <c r="D150" s="50" t="s">
        <v>55</v>
      </c>
      <c r="E150" s="49"/>
      <c r="F150" s="90">
        <v>10000</v>
      </c>
      <c r="G150" s="49"/>
      <c r="H150" s="43" t="s">
        <v>45</v>
      </c>
      <c r="I150" s="49"/>
      <c r="J150" s="52" t="s">
        <v>46</v>
      </c>
      <c r="K150" s="49"/>
      <c r="L150" s="53" t="s">
        <v>45</v>
      </c>
      <c r="M150" s="34"/>
      <c r="N150" s="34"/>
    </row>
    <row r="151" spans="1:14" s="99" customFormat="1" ht="5.0999999999999996" customHeight="1" x14ac:dyDescent="0.25">
      <c r="A151" s="35"/>
      <c r="B151" s="221"/>
      <c r="C151" s="210"/>
      <c r="D151" s="40"/>
      <c r="E151" s="41"/>
      <c r="F151" s="41"/>
      <c r="G151" s="41"/>
      <c r="H151" s="39"/>
      <c r="I151" s="41"/>
      <c r="J151" s="41"/>
      <c r="K151" s="41"/>
      <c r="L151" s="54"/>
      <c r="M151" s="34"/>
      <c r="N151" s="34"/>
    </row>
    <row r="152" spans="1:14" s="99" customFormat="1" ht="5.0999999999999996" customHeight="1" x14ac:dyDescent="0.25">
      <c r="A152" s="35"/>
      <c r="B152" s="221"/>
      <c r="C152" s="209"/>
      <c r="D152" s="46"/>
      <c r="E152" s="49"/>
      <c r="F152" s="49"/>
      <c r="G152" s="49"/>
      <c r="H152" s="44"/>
      <c r="I152" s="49"/>
      <c r="J152" s="49"/>
      <c r="K152" s="49"/>
      <c r="L152" s="47"/>
      <c r="M152" s="34"/>
      <c r="N152" s="34"/>
    </row>
    <row r="153" spans="1:14" s="99" customFormat="1" ht="15.9" customHeight="1" x14ac:dyDescent="0.25">
      <c r="A153" s="35"/>
      <c r="B153" s="221"/>
      <c r="C153" s="209"/>
      <c r="D153" s="50" t="s">
        <v>56</v>
      </c>
      <c r="E153" s="49"/>
      <c r="F153" s="49"/>
      <c r="G153" s="49"/>
      <c r="H153" s="44"/>
      <c r="I153" s="49"/>
      <c r="J153" s="49"/>
      <c r="K153" s="49"/>
      <c r="L153" s="47"/>
      <c r="M153" s="34"/>
      <c r="N153" s="34"/>
    </row>
    <row r="154" spans="1:14" s="99" customFormat="1" ht="5.0999999999999996" customHeight="1" x14ac:dyDescent="0.25">
      <c r="A154" s="100"/>
      <c r="B154" s="221"/>
      <c r="C154" s="172"/>
      <c r="D154" s="175"/>
      <c r="E154" s="107"/>
      <c r="F154" s="107"/>
      <c r="G154" s="107"/>
      <c r="H154" s="104"/>
      <c r="I154" s="107"/>
      <c r="J154" s="107"/>
      <c r="K154" s="107"/>
      <c r="L154" s="106"/>
    </row>
    <row r="155" spans="1:14" s="99" customFormat="1" ht="15.75" customHeight="1" x14ac:dyDescent="0.25">
      <c r="A155" s="100"/>
      <c r="B155" s="221"/>
      <c r="C155" s="172"/>
      <c r="D155" s="113" t="s">
        <v>125</v>
      </c>
      <c r="E155" s="107"/>
      <c r="F155" s="192">
        <v>10000</v>
      </c>
      <c r="G155" s="107"/>
      <c r="H155" s="174" t="s">
        <v>45</v>
      </c>
      <c r="I155" s="107"/>
      <c r="J155" s="109" t="s">
        <v>46</v>
      </c>
      <c r="K155" s="107"/>
      <c r="L155" s="110" t="s">
        <v>45</v>
      </c>
    </row>
    <row r="156" spans="1:14" s="99" customFormat="1" ht="5.0999999999999996" customHeight="1" x14ac:dyDescent="0.25">
      <c r="A156" s="100"/>
      <c r="B156" s="221"/>
      <c r="C156" s="172"/>
      <c r="D156" s="112"/>
      <c r="E156" s="102"/>
      <c r="F156" s="102"/>
      <c r="G156" s="102"/>
      <c r="H156" s="101"/>
      <c r="I156" s="102"/>
      <c r="J156" s="102"/>
      <c r="K156" s="102"/>
      <c r="L156" s="173"/>
    </row>
    <row r="157" spans="1:14" ht="21.9" customHeight="1" x14ac:dyDescent="0.25">
      <c r="A157" s="35"/>
      <c r="B157" s="221"/>
      <c r="C157" s="45"/>
      <c r="D157" s="46"/>
      <c r="E157" s="46"/>
      <c r="F157" s="46"/>
      <c r="G157" s="46"/>
      <c r="H157" s="44"/>
      <c r="I157" s="46"/>
      <c r="J157" s="46"/>
      <c r="K157" s="46"/>
      <c r="L157" s="47"/>
    </row>
    <row r="158" spans="1:14" ht="5.0999999999999996" customHeight="1" thickBot="1" x14ac:dyDescent="0.3">
      <c r="A158" s="35"/>
      <c r="B158" s="231"/>
      <c r="C158" s="58"/>
      <c r="D158" s="59"/>
      <c r="E158" s="59"/>
      <c r="F158" s="59"/>
      <c r="G158" s="59"/>
      <c r="H158" s="63"/>
      <c r="I158" s="59"/>
      <c r="J158" s="59"/>
      <c r="K158" s="59"/>
      <c r="L158" s="60"/>
    </row>
    <row r="159" spans="1:14" ht="24.6" customHeight="1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</row>
    <row r="160" spans="1:14" ht="14.4" thickBot="1" x14ac:dyDescent="0.3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</row>
    <row r="161" spans="1:12" ht="28.35" customHeight="1" x14ac:dyDescent="0.25">
      <c r="A161" s="35"/>
      <c r="B161" s="214" t="s">
        <v>57</v>
      </c>
      <c r="C161" s="215"/>
      <c r="D161" s="215"/>
      <c r="E161" s="215"/>
      <c r="F161" s="215"/>
      <c r="G161" s="215"/>
      <c r="H161" s="215"/>
      <c r="I161" s="215"/>
      <c r="J161" s="215"/>
      <c r="K161" s="215"/>
      <c r="L161" s="216"/>
    </row>
    <row r="162" spans="1:12" ht="28.35" customHeight="1" x14ac:dyDescent="0.25">
      <c r="A162" s="35"/>
      <c r="B162" s="217"/>
      <c r="C162" s="218"/>
      <c r="D162" s="218"/>
      <c r="E162" s="218"/>
      <c r="F162" s="218"/>
      <c r="G162" s="218"/>
      <c r="H162" s="218"/>
      <c r="I162" s="218"/>
      <c r="J162" s="218"/>
      <c r="K162" s="218"/>
      <c r="L162" s="219"/>
    </row>
    <row r="163" spans="1:12" ht="21.9" customHeight="1" x14ac:dyDescent="0.25">
      <c r="A163" s="35"/>
      <c r="B163" s="220" t="s">
        <v>43</v>
      </c>
      <c r="C163" s="46"/>
      <c r="D163" s="46"/>
      <c r="E163" s="46"/>
      <c r="F163" s="46"/>
      <c r="G163" s="46"/>
      <c r="H163" s="46"/>
      <c r="I163" s="46"/>
      <c r="J163" s="46"/>
      <c r="K163" s="46"/>
      <c r="L163" s="47"/>
    </row>
    <row r="164" spans="1:12" ht="18" customHeight="1" x14ac:dyDescent="0.25">
      <c r="A164" s="35"/>
      <c r="B164" s="221"/>
      <c r="C164" s="38"/>
      <c r="D164" s="39"/>
      <c r="E164" s="211" t="s">
        <v>40</v>
      </c>
      <c r="F164" s="212"/>
      <c r="G164" s="213"/>
      <c r="H164" s="37" t="s">
        <v>41</v>
      </c>
      <c r="I164" s="211" t="s">
        <v>42</v>
      </c>
      <c r="J164" s="212"/>
      <c r="K164" s="213"/>
      <c r="L164" s="48" t="s">
        <v>41</v>
      </c>
    </row>
    <row r="165" spans="1:12" ht="5.0999999999999996" customHeight="1" x14ac:dyDescent="0.25">
      <c r="A165" s="35"/>
      <c r="B165" s="221"/>
      <c r="C165" s="208"/>
      <c r="D165" s="46"/>
      <c r="E165" s="49"/>
      <c r="F165" s="49"/>
      <c r="G165" s="49"/>
      <c r="H165" s="42"/>
      <c r="I165" s="49"/>
      <c r="J165" s="49"/>
      <c r="K165" s="49"/>
      <c r="L165" s="47"/>
    </row>
    <row r="166" spans="1:12" ht="15.9" customHeight="1" x14ac:dyDescent="0.25">
      <c r="A166" s="35"/>
      <c r="B166" s="221"/>
      <c r="C166" s="209"/>
      <c r="D166" s="50" t="s">
        <v>58</v>
      </c>
      <c r="E166" s="49"/>
      <c r="F166" s="78">
        <v>10000</v>
      </c>
      <c r="G166" s="75"/>
      <c r="H166" s="43" t="s">
        <v>45</v>
      </c>
      <c r="I166" s="49"/>
      <c r="J166" s="79" t="s">
        <v>46</v>
      </c>
      <c r="K166" s="49"/>
      <c r="L166" s="53" t="s">
        <v>69</v>
      </c>
    </row>
    <row r="167" spans="1:12" ht="5.0999999999999996" customHeight="1" x14ac:dyDescent="0.25">
      <c r="A167" s="35"/>
      <c r="B167" s="221"/>
      <c r="C167" s="210"/>
      <c r="D167" s="40"/>
      <c r="E167" s="41"/>
      <c r="F167" s="41"/>
      <c r="G167" s="41"/>
      <c r="H167" s="39"/>
      <c r="I167" s="41"/>
      <c r="J167" s="41"/>
      <c r="K167" s="41"/>
      <c r="L167" s="54"/>
    </row>
    <row r="168" spans="1:12" ht="5.0999999999999996" customHeight="1" x14ac:dyDescent="0.25">
      <c r="A168" s="35"/>
      <c r="B168" s="221"/>
      <c r="C168" s="209"/>
      <c r="D168" s="46"/>
      <c r="E168" s="49"/>
      <c r="F168" s="77"/>
      <c r="G168" s="49"/>
      <c r="H168" s="44"/>
      <c r="I168" s="49"/>
      <c r="J168" s="49"/>
      <c r="K168" s="49"/>
      <c r="L168" s="47"/>
    </row>
    <row r="169" spans="1:12" ht="15.9" customHeight="1" x14ac:dyDescent="0.25">
      <c r="A169" s="35"/>
      <c r="B169" s="221"/>
      <c r="C169" s="209"/>
      <c r="D169" s="50" t="s">
        <v>59</v>
      </c>
      <c r="E169" s="49"/>
      <c r="F169" s="74">
        <v>10000</v>
      </c>
      <c r="G169" s="75"/>
      <c r="H169" s="43" t="s">
        <v>45</v>
      </c>
      <c r="I169" s="49"/>
      <c r="J169" s="79" t="s">
        <v>46</v>
      </c>
      <c r="K169" s="49"/>
      <c r="L169" s="53" t="s">
        <v>69</v>
      </c>
    </row>
    <row r="170" spans="1:12" ht="5.0999999999999996" customHeight="1" x14ac:dyDescent="0.25">
      <c r="A170" s="35"/>
      <c r="B170" s="222"/>
      <c r="C170" s="210"/>
      <c r="D170" s="40"/>
      <c r="E170" s="41"/>
      <c r="F170" s="41"/>
      <c r="G170" s="41"/>
      <c r="H170" s="39"/>
      <c r="I170" s="41"/>
      <c r="J170" s="41"/>
      <c r="K170" s="41"/>
      <c r="L170" s="54"/>
    </row>
    <row r="171" spans="1:12" ht="21.9" customHeight="1" x14ac:dyDescent="0.25">
      <c r="A171" s="35"/>
      <c r="B171" s="220" t="s">
        <v>49</v>
      </c>
      <c r="C171" s="46"/>
      <c r="D171" s="46"/>
      <c r="E171" s="46"/>
      <c r="F171" s="46"/>
      <c r="G171" s="46"/>
      <c r="H171" s="46"/>
      <c r="I171" s="46"/>
      <c r="J171" s="46"/>
      <c r="K171" s="46"/>
      <c r="L171" s="47"/>
    </row>
    <row r="172" spans="1:12" ht="18" customHeight="1" x14ac:dyDescent="0.25">
      <c r="A172" s="35"/>
      <c r="B172" s="221"/>
      <c r="C172" s="38"/>
      <c r="D172" s="39"/>
      <c r="E172" s="211" t="s">
        <v>40</v>
      </c>
      <c r="F172" s="212"/>
      <c r="G172" s="213"/>
      <c r="H172" s="37" t="s">
        <v>41</v>
      </c>
      <c r="I172" s="211" t="s">
        <v>42</v>
      </c>
      <c r="J172" s="212"/>
      <c r="K172" s="213"/>
      <c r="L172" s="48" t="s">
        <v>41</v>
      </c>
    </row>
    <row r="173" spans="1:12" ht="5.0999999999999996" customHeight="1" x14ac:dyDescent="0.25">
      <c r="A173" s="35"/>
      <c r="B173" s="221"/>
      <c r="C173" s="208"/>
      <c r="D173" s="46"/>
      <c r="E173" s="49"/>
      <c r="F173" s="77"/>
      <c r="G173" s="49"/>
      <c r="H173" s="42"/>
      <c r="I173" s="49"/>
      <c r="J173" s="49"/>
      <c r="K173" s="49"/>
      <c r="L173" s="47"/>
    </row>
    <row r="174" spans="1:12" ht="15.9" customHeight="1" x14ac:dyDescent="0.25">
      <c r="A174" s="35"/>
      <c r="B174" s="221"/>
      <c r="C174" s="209"/>
      <c r="D174" s="50" t="s">
        <v>58</v>
      </c>
      <c r="E174" s="49"/>
      <c r="F174" s="76">
        <v>10000</v>
      </c>
      <c r="G174" s="75"/>
      <c r="H174" s="43" t="s">
        <v>45</v>
      </c>
      <c r="I174" s="49"/>
      <c r="J174" s="84" t="s">
        <v>46</v>
      </c>
      <c r="K174" s="49"/>
      <c r="L174" s="53" t="s">
        <v>69</v>
      </c>
    </row>
    <row r="175" spans="1:12" ht="5.0999999999999996" customHeight="1" x14ac:dyDescent="0.25">
      <c r="A175" s="35"/>
      <c r="B175" s="221"/>
      <c r="C175" s="210"/>
      <c r="D175" s="40"/>
      <c r="E175" s="41"/>
      <c r="F175" s="41"/>
      <c r="G175" s="41"/>
      <c r="H175" s="39"/>
      <c r="I175" s="41"/>
      <c r="J175" s="41"/>
      <c r="K175" s="41"/>
      <c r="L175" s="54"/>
    </row>
    <row r="176" spans="1:12" ht="5.0999999999999996" customHeight="1" x14ac:dyDescent="0.25">
      <c r="A176" s="35"/>
      <c r="B176" s="221"/>
      <c r="C176" s="209"/>
      <c r="D176" s="46"/>
      <c r="E176" s="49"/>
      <c r="F176" s="49"/>
      <c r="G176" s="49"/>
      <c r="H176" s="44"/>
      <c r="I176" s="49"/>
      <c r="J176" s="49"/>
      <c r="K176" s="49"/>
      <c r="L176" s="47"/>
    </row>
    <row r="177" spans="1:12" ht="15.9" customHeight="1" x14ac:dyDescent="0.25">
      <c r="A177" s="35"/>
      <c r="B177" s="221"/>
      <c r="C177" s="209"/>
      <c r="D177" s="50" t="s">
        <v>59</v>
      </c>
      <c r="E177" s="49"/>
      <c r="F177" s="74">
        <v>10000</v>
      </c>
      <c r="G177" s="75"/>
      <c r="H177" s="43" t="s">
        <v>45</v>
      </c>
      <c r="I177" s="49"/>
      <c r="J177" s="84" t="s">
        <v>46</v>
      </c>
      <c r="K177" s="49"/>
      <c r="L177" s="53" t="s">
        <v>69</v>
      </c>
    </row>
    <row r="178" spans="1:12" ht="5.0999999999999996" customHeight="1" thickBot="1" x14ac:dyDescent="0.3">
      <c r="A178" s="35"/>
      <c r="B178" s="231"/>
      <c r="C178" s="225"/>
      <c r="D178" s="59"/>
      <c r="E178" s="64"/>
      <c r="F178" s="73"/>
      <c r="G178" s="64"/>
      <c r="H178" s="63"/>
      <c r="I178" s="64"/>
      <c r="J178" s="64"/>
      <c r="K178" s="64"/>
      <c r="L178" s="60"/>
    </row>
    <row r="179" spans="1:12" ht="15" customHeight="1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</row>
    <row r="180" spans="1:12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</row>
    <row r="181" spans="1:12" ht="28.35" customHeight="1" x14ac:dyDescent="0.25">
      <c r="A181" s="35"/>
      <c r="B181" s="226" t="s">
        <v>60</v>
      </c>
      <c r="C181" s="227"/>
      <c r="D181" s="227"/>
      <c r="E181" s="227"/>
      <c r="F181" s="227"/>
      <c r="G181" s="227"/>
      <c r="H181" s="227"/>
      <c r="I181" s="227"/>
      <c r="J181" s="227"/>
      <c r="K181" s="227"/>
      <c r="L181" s="228"/>
    </row>
    <row r="182" spans="1:12" ht="18" customHeight="1" x14ac:dyDescent="0.25">
      <c r="A182" s="35"/>
      <c r="B182" s="229"/>
      <c r="C182" s="46"/>
      <c r="D182" s="46"/>
      <c r="E182" s="46"/>
      <c r="F182" s="46"/>
      <c r="G182" s="46"/>
      <c r="H182" s="46"/>
      <c r="I182" s="46"/>
      <c r="J182" s="46"/>
      <c r="K182" s="46"/>
      <c r="L182" s="44"/>
    </row>
    <row r="183" spans="1:12" ht="17.100000000000001" customHeight="1" x14ac:dyDescent="0.25">
      <c r="A183" s="35"/>
      <c r="B183" s="229"/>
      <c r="C183" s="38"/>
      <c r="D183" s="39"/>
      <c r="E183" s="211" t="s">
        <v>42</v>
      </c>
      <c r="F183" s="212"/>
      <c r="G183" s="213"/>
      <c r="H183" s="211" t="s">
        <v>41</v>
      </c>
      <c r="I183" s="212"/>
      <c r="J183" s="212"/>
      <c r="K183" s="212"/>
      <c r="L183" s="213"/>
    </row>
    <row r="184" spans="1:12" ht="5.0999999999999996" customHeight="1" x14ac:dyDescent="0.25">
      <c r="A184" s="35"/>
      <c r="B184" s="229"/>
      <c r="C184" s="208"/>
      <c r="D184" s="46"/>
      <c r="E184" s="49"/>
      <c r="F184" s="49"/>
      <c r="G184" s="49"/>
      <c r="H184" s="46"/>
      <c r="I184" s="46"/>
      <c r="J184" s="46"/>
      <c r="K184" s="46"/>
      <c r="L184" s="44"/>
    </row>
    <row r="185" spans="1:12" ht="15.75" customHeight="1" x14ac:dyDescent="0.25">
      <c r="A185" s="35"/>
      <c r="B185" s="229"/>
      <c r="C185" s="209"/>
      <c r="D185" s="50" t="s">
        <v>44</v>
      </c>
      <c r="E185" s="49"/>
      <c r="F185" s="52" t="s">
        <v>46</v>
      </c>
      <c r="G185" s="49"/>
      <c r="H185" s="223" t="s">
        <v>45</v>
      </c>
      <c r="I185" s="223"/>
      <c r="J185" s="223"/>
      <c r="K185" s="223"/>
      <c r="L185" s="224"/>
    </row>
    <row r="186" spans="1:12" ht="5.0999999999999996" customHeight="1" x14ac:dyDescent="0.25">
      <c r="A186" s="35"/>
      <c r="B186" s="229"/>
      <c r="C186" s="210"/>
      <c r="D186" s="40"/>
      <c r="E186" s="41"/>
      <c r="F186" s="41"/>
      <c r="G186" s="41"/>
      <c r="H186" s="40"/>
      <c r="I186" s="40"/>
      <c r="J186" s="40"/>
      <c r="K186" s="40"/>
      <c r="L186" s="39"/>
    </row>
    <row r="187" spans="1:12" ht="5.0999999999999996" customHeight="1" x14ac:dyDescent="0.25">
      <c r="A187" s="35"/>
      <c r="B187" s="229"/>
      <c r="C187" s="209"/>
      <c r="D187" s="46"/>
      <c r="E187" s="49"/>
      <c r="F187" s="49"/>
      <c r="G187" s="49"/>
      <c r="H187" s="46"/>
      <c r="I187" s="46"/>
      <c r="J187" s="46"/>
      <c r="K187" s="46"/>
      <c r="L187" s="44"/>
    </row>
    <row r="188" spans="1:12" ht="15.75" customHeight="1" x14ac:dyDescent="0.25">
      <c r="A188" s="35"/>
      <c r="B188" s="229"/>
      <c r="C188" s="209"/>
      <c r="D188" s="50" t="s">
        <v>61</v>
      </c>
      <c r="E188" s="49"/>
      <c r="F188" s="49"/>
      <c r="G188" s="49"/>
      <c r="H188" s="46"/>
      <c r="I188" s="46"/>
      <c r="J188" s="46"/>
      <c r="K188" s="46"/>
      <c r="L188" s="44"/>
    </row>
    <row r="189" spans="1:12" ht="21.9" customHeight="1" x14ac:dyDescent="0.25">
      <c r="A189" s="35"/>
      <c r="B189" s="229"/>
      <c r="C189" s="45"/>
      <c r="D189" s="46"/>
      <c r="E189" s="46"/>
      <c r="F189" s="46"/>
      <c r="G189" s="46"/>
      <c r="H189" s="46"/>
      <c r="I189" s="46"/>
      <c r="J189" s="46"/>
      <c r="K189" s="46"/>
      <c r="L189" s="44"/>
    </row>
    <row r="190" spans="1:12" ht="5.0999999999999996" customHeight="1" x14ac:dyDescent="0.25">
      <c r="A190" s="35"/>
      <c r="B190" s="230"/>
      <c r="C190" s="65"/>
      <c r="D190" s="40"/>
      <c r="E190" s="40"/>
      <c r="F190" s="40"/>
      <c r="G190" s="40"/>
      <c r="H190" s="40"/>
      <c r="I190" s="40"/>
      <c r="J190" s="40"/>
      <c r="K190" s="40"/>
      <c r="L190" s="39"/>
    </row>
    <row r="191" spans="1:12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</row>
    <row r="192" spans="1:12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</row>
    <row r="193" spans="1:12" ht="28.35" customHeight="1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</row>
    <row r="194" spans="1:12" ht="28.35" customHeight="1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</row>
    <row r="195" spans="1:12" ht="18" customHeight="1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</row>
    <row r="196" spans="1:12" ht="17.100000000000001" customHeight="1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</row>
    <row r="197" spans="1:12" ht="5.0999999999999996" customHeight="1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</row>
    <row r="198" spans="1:12" ht="15.75" customHeight="1" x14ac:dyDescent="0.25"/>
    <row r="199" spans="1:12" ht="5.0999999999999996" customHeight="1" x14ac:dyDescent="0.25"/>
    <row r="200" spans="1:12" ht="5.0999999999999996" customHeight="1" x14ac:dyDescent="0.25"/>
    <row r="201" spans="1:12" ht="15.75" customHeight="1" x14ac:dyDescent="0.25"/>
    <row r="202" spans="1:12" ht="5.0999999999999996" customHeight="1" x14ac:dyDescent="0.25"/>
  </sheetData>
  <sheetProtection password="AC65" sheet="1" objects="1" scenarios="1" formatCells="0" formatColumns="0" formatRows="0"/>
  <mergeCells count="59">
    <mergeCell ref="I55:K55"/>
    <mergeCell ref="B1:L1"/>
    <mergeCell ref="B5:L5"/>
    <mergeCell ref="B6:L6"/>
    <mergeCell ref="C10:C12"/>
    <mergeCell ref="C13:C15"/>
    <mergeCell ref="C16:C17"/>
    <mergeCell ref="E9:G9"/>
    <mergeCell ref="I9:K9"/>
    <mergeCell ref="B7:B27"/>
    <mergeCell ref="D16:D17"/>
    <mergeCell ref="E136:G136"/>
    <mergeCell ref="I136:K136"/>
    <mergeCell ref="E55:G55"/>
    <mergeCell ref="C56:C58"/>
    <mergeCell ref="I30:K30"/>
    <mergeCell ref="B52:L52"/>
    <mergeCell ref="B53:L53"/>
    <mergeCell ref="B28:B48"/>
    <mergeCell ref="D37:D38"/>
    <mergeCell ref="C31:C33"/>
    <mergeCell ref="C34:C36"/>
    <mergeCell ref="C37:C38"/>
    <mergeCell ref="E30:G30"/>
    <mergeCell ref="B54:B134"/>
    <mergeCell ref="B135:B158"/>
    <mergeCell ref="C149:C151"/>
    <mergeCell ref="C146:C148"/>
    <mergeCell ref="C65:C67"/>
    <mergeCell ref="C68:C70"/>
    <mergeCell ref="C71:C72"/>
    <mergeCell ref="B182:B190"/>
    <mergeCell ref="B171:B178"/>
    <mergeCell ref="C143:C145"/>
    <mergeCell ref="C137:C139"/>
    <mergeCell ref="C140:C142"/>
    <mergeCell ref="C152:C153"/>
    <mergeCell ref="H185:L185"/>
    <mergeCell ref="C173:C175"/>
    <mergeCell ref="C176:C178"/>
    <mergeCell ref="E172:G172"/>
    <mergeCell ref="I172:K172"/>
    <mergeCell ref="B181:L181"/>
    <mergeCell ref="O7:O19"/>
    <mergeCell ref="O22:O29"/>
    <mergeCell ref="O33:O39"/>
    <mergeCell ref="C184:C186"/>
    <mergeCell ref="C187:C188"/>
    <mergeCell ref="E183:G183"/>
    <mergeCell ref="H183:L183"/>
    <mergeCell ref="B161:L161"/>
    <mergeCell ref="B162:L162"/>
    <mergeCell ref="C165:C167"/>
    <mergeCell ref="C168:C170"/>
    <mergeCell ref="E164:G164"/>
    <mergeCell ref="I164:K164"/>
    <mergeCell ref="B163:B170"/>
    <mergeCell ref="C59:C61"/>
    <mergeCell ref="C62:C64"/>
  </mergeCell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097" r:id="rId4" name="cbApplyLevelFormatting">
          <controlPr defaultSize="0" autoFill="0" autoLine="0" r:id="rId5">
            <anchor moveWithCells="1">
              <from>
                <xdr:col>7</xdr:col>
                <xdr:colOff>1661160</xdr:colOff>
                <xdr:row>4</xdr:row>
                <xdr:rowOff>68580</xdr:rowOff>
              </from>
              <to>
                <xdr:col>7</xdr:col>
                <xdr:colOff>1783080</xdr:colOff>
                <xdr:row>4</xdr:row>
                <xdr:rowOff>342900</xdr:rowOff>
              </to>
            </anchor>
          </controlPr>
        </control>
      </mc:Choice>
      <mc:Fallback>
        <control shapeId="4097" r:id="rId4" name="cbApplyLevelFormatting"/>
      </mc:Fallback>
    </mc:AlternateContent>
    <mc:AlternateContent xmlns:mc="http://schemas.openxmlformats.org/markup-compatibility/2006">
      <mc:Choice Requires="x14">
        <control shapeId="4123" r:id="rId6" name="cbApplyMemberFormatting">
          <controlPr defaultSize="0" autoFill="0" autoLine="0" r:id="rId7">
            <anchor moveWithCells="1">
              <from>
                <xdr:col>10</xdr:col>
                <xdr:colOff>137160</xdr:colOff>
                <xdr:row>51</xdr:row>
                <xdr:rowOff>68580</xdr:rowOff>
              </from>
              <to>
                <xdr:col>11</xdr:col>
                <xdr:colOff>30480</xdr:colOff>
                <xdr:row>51</xdr:row>
                <xdr:rowOff>342900</xdr:rowOff>
              </to>
            </anchor>
          </controlPr>
        </control>
      </mc:Choice>
      <mc:Fallback>
        <control shapeId="4123" r:id="rId6" name="cbApplyMemberFormatting"/>
      </mc:Fallback>
    </mc:AlternateContent>
    <mc:AlternateContent xmlns:mc="http://schemas.openxmlformats.org/markup-compatibility/2006">
      <mc:Choice Requires="x14">
        <control shapeId="4141" r:id="rId8" name="cbApplyOddEvenFormatting">
          <controlPr defaultSize="0" autoFill="0" autoLine="0" r:id="rId9">
            <anchor moveWithCells="1">
              <from>
                <xdr:col>7</xdr:col>
                <xdr:colOff>1828800</xdr:colOff>
                <xdr:row>160</xdr:row>
                <xdr:rowOff>68580</xdr:rowOff>
              </from>
              <to>
                <xdr:col>7</xdr:col>
                <xdr:colOff>1950720</xdr:colOff>
                <xdr:row>160</xdr:row>
                <xdr:rowOff>342900</xdr:rowOff>
              </to>
            </anchor>
          </controlPr>
        </control>
      </mc:Choice>
      <mc:Fallback>
        <control shapeId="4141" r:id="rId8" name="cbApplyOddEvenFormatting"/>
      </mc:Fallback>
    </mc:AlternateContent>
    <mc:AlternateContent xmlns:mc="http://schemas.openxmlformats.org/markup-compatibility/2006">
      <mc:Choice Requires="x14">
        <control shapeId="4149" r:id="rId10" name="cbApplyPageHeaderFormatting">
          <controlPr defaultSize="0" autoFill="0" autoLine="0" r:id="rId11">
            <anchor moveWithCells="1">
              <from>
                <xdr:col>7</xdr:col>
                <xdr:colOff>1905000</xdr:colOff>
                <xdr:row>180</xdr:row>
                <xdr:rowOff>68580</xdr:rowOff>
              </from>
              <to>
                <xdr:col>7</xdr:col>
                <xdr:colOff>2026920</xdr:colOff>
                <xdr:row>180</xdr:row>
                <xdr:rowOff>342900</xdr:rowOff>
              </to>
            </anchor>
          </controlPr>
        </control>
      </mc:Choice>
      <mc:Fallback>
        <control shapeId="4149" r:id="rId10" name="cbApplyPageHeaderFormatting"/>
      </mc:Fallback>
    </mc:AlternateContent>
    <mc:AlternateContent xmlns:mc="http://schemas.openxmlformats.org/markup-compatibility/2006">
      <mc:Choice Requires="x14">
        <control shapeId="4098" r:id="rId12" name="Group Box 2">
          <controlPr defaultSize="0" autoPict="0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3</xdr:col>
                <xdr:colOff>2804160</xdr:colOff>
                <xdr:row>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099" r:id="rId13" name="obLevel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5</xdr:row>
                <xdr:rowOff>60960</xdr:rowOff>
              </from>
              <to>
                <xdr:col>3</xdr:col>
                <xdr:colOff>2613660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0" r:id="rId14" name="obLevel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5</xdr:row>
                <xdr:rowOff>60960</xdr:rowOff>
              </from>
              <to>
                <xdr:col>3</xdr:col>
                <xdr:colOff>449580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1" r:id="rId15" name="Group Box 5">
          <controlPr defaultSize="0" autoPict="0">
            <anchor moveWithCells="1">
              <from>
                <xdr:col>3</xdr:col>
                <xdr:colOff>2750820</xdr:colOff>
                <xdr:row>5</xdr:row>
                <xdr:rowOff>0</xdr:rowOff>
              </from>
              <to>
                <xdr:col>10</xdr:col>
                <xdr:colOff>99060</xdr:colOff>
                <xdr:row>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2" r:id="rId16" name="obRelativeLevelHierarchy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4229100</xdr:colOff>
                <xdr:row>5</xdr:row>
                <xdr:rowOff>60960</xdr:rowOff>
              </from>
              <to>
                <xdr:col>6</xdr:col>
                <xdr:colOff>99060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3" r:id="rId17" name="obDatabaseLevelHierarchy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2773680</xdr:colOff>
                <xdr:row>5</xdr:row>
                <xdr:rowOff>60960</xdr:rowOff>
              </from>
              <to>
                <xdr:col>3</xdr:col>
                <xdr:colOff>4198620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4" r:id="rId18" name="cbApplyLevelFromTopToBottom">
          <controlPr defaultSize="0" autoFill="0" autoLine="0" autoPict="0">
            <anchor moveWithCells="1">
              <from>
                <xdr:col>7</xdr:col>
                <xdr:colOff>22860</xdr:colOff>
                <xdr:row>5</xdr:row>
                <xdr:rowOff>0</xdr:rowOff>
              </from>
              <to>
                <xdr:col>11</xdr:col>
                <xdr:colOff>2423160</xdr:colOff>
                <xdr:row>5</xdr:row>
                <xdr:rowOff>327660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5" r:id="rId19" name="LVL1tbFormattingByLevel">
          <controlPr defaultSize="0" autoFill="0" autoPict="0">
            <anchor moveWithCells="1" sizeWithCells="1">
              <from>
                <xdr:col>10</xdr:col>
                <xdr:colOff>22860</xdr:colOff>
                <xdr:row>6</xdr:row>
                <xdr:rowOff>137160</xdr:rowOff>
              </from>
              <to>
                <xdr:col>11</xdr:col>
                <xdr:colOff>1135380</xdr:colOff>
                <xdr:row>7</xdr:row>
                <xdr:rowOff>121920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6" r:id="rId20" name="Group Box 10">
          <controlPr defaultSize="0" autoPict="0">
            <anchor moveWithCells="1">
              <from>
                <xdr:col>10</xdr:col>
                <xdr:colOff>213360</xdr:colOff>
                <xdr:row>6</xdr:row>
                <xdr:rowOff>0</xdr:rowOff>
              </from>
              <to>
                <xdr:col>12</xdr:col>
                <xdr:colOff>0</xdr:colOff>
                <xdr:row>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7" r:id="rId21" name="obLevelOuterFirst">
          <controlPr defaultSize="0" autoFill="0" autoLine="0" autoPict="0">
            <anchor moveWithCells="1">
              <from>
                <xdr:col>11</xdr:col>
                <xdr:colOff>906780</xdr:colOff>
                <xdr:row>6</xdr:row>
                <xdr:rowOff>228600</xdr:rowOff>
              </from>
              <to>
                <xdr:col>11</xdr:col>
                <xdr:colOff>2103120</xdr:colOff>
                <xdr:row>7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8" r:id="rId22" name="obLevelInnerFirst">
          <controlPr defaultSize="0" autoFill="0" autoLine="0" autoPict="0">
            <anchor moveWithCells="1">
              <from>
                <xdr:col>11</xdr:col>
                <xdr:colOff>906780</xdr:colOff>
                <xdr:row>6</xdr:row>
                <xdr:rowOff>22860</xdr:rowOff>
              </from>
              <to>
                <xdr:col>11</xdr:col>
                <xdr:colOff>2103120</xdr:colOff>
                <xdr:row>6</xdr:row>
                <xdr:rowOff>236220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9" r:id="rId23" name="cbUseDefaultLevelFirst">
          <controlPr defaultSize="0" autoFill="0" autoLine="0" autoPict="0">
            <anchor moveWithCells="1">
              <from>
                <xdr:col>2</xdr:col>
                <xdr:colOff>121920</xdr:colOff>
                <xdr:row>8</xdr:row>
                <xdr:rowOff>198120</xdr:rowOff>
              </from>
              <to>
                <xdr:col>2</xdr:col>
                <xdr:colOff>1021080</xdr:colOff>
                <xdr:row>11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0" r:id="rId24" name="cbUseLeafLevelFirst">
          <controlPr defaultSize="0" autoFill="0" autoLine="0" autoPict="0">
            <anchor moveWithCells="1">
              <from>
                <xdr:col>2</xdr:col>
                <xdr:colOff>121920</xdr:colOff>
                <xdr:row>12</xdr:row>
                <xdr:rowOff>0</xdr:rowOff>
              </from>
              <to>
                <xdr:col>2</xdr:col>
                <xdr:colOff>1021080</xdr:colOff>
                <xdr:row>14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1" r:id="rId25" name="cbUseSpecificLevelFirst">
          <controlPr defaultSize="0" autoFill="0" autoLine="0" autoPict="0">
            <anchor moveWithCells="1">
              <from>
                <xdr:col>2</xdr:col>
                <xdr:colOff>121920</xdr:colOff>
                <xdr:row>15</xdr:row>
                <xdr:rowOff>38100</xdr:rowOff>
              </from>
              <to>
                <xdr:col>2</xdr:col>
                <xdr:colOff>1021080</xdr:colOff>
                <xdr:row>16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2" r:id="rId26" name="AddLevel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25</xdr:row>
                <xdr:rowOff>30480</xdr:rowOff>
              </from>
              <to>
                <xdr:col>3</xdr:col>
                <xdr:colOff>2125980</xdr:colOff>
                <xdr:row>26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3" r:id="rId27" name="RemoveLevel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2232660</xdr:colOff>
                <xdr:row>25</xdr:row>
                <xdr:rowOff>30480</xdr:rowOff>
              </from>
              <to>
                <xdr:col>3</xdr:col>
                <xdr:colOff>4297680</xdr:colOff>
                <xdr:row>26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4" r:id="rId28" name="LVL2tbFormattingByLevel">
          <controlPr defaultSize="0" autoFill="0" autoPict="0">
            <anchor moveWithCells="1" sizeWithCells="1">
              <from>
                <xdr:col>10</xdr:col>
                <xdr:colOff>22860</xdr:colOff>
                <xdr:row>27</xdr:row>
                <xdr:rowOff>144780</xdr:rowOff>
              </from>
              <to>
                <xdr:col>11</xdr:col>
                <xdr:colOff>1135380</xdr:colOff>
                <xdr:row>28</xdr:row>
                <xdr:rowOff>137160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5" r:id="rId29" name="Group Box 19">
          <controlPr defaultSize="0" autoPict="0">
            <anchor moveWithCells="1">
              <from>
                <xdr:col>10</xdr:col>
                <xdr:colOff>213360</xdr:colOff>
                <xdr:row>27</xdr:row>
                <xdr:rowOff>0</xdr:rowOff>
              </from>
              <to>
                <xdr:col>12</xdr:col>
                <xdr:colOff>0</xdr:colOff>
                <xdr:row>29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6" r:id="rId30" name="obLevelOuterSecond">
          <controlPr defaultSize="0" autoFill="0" autoLine="0" autoPict="0">
            <anchor moveWithCells="1">
              <from>
                <xdr:col>11</xdr:col>
                <xdr:colOff>906780</xdr:colOff>
                <xdr:row>27</xdr:row>
                <xdr:rowOff>228600</xdr:rowOff>
              </from>
              <to>
                <xdr:col>11</xdr:col>
                <xdr:colOff>2103120</xdr:colOff>
                <xdr:row>28</xdr:row>
                <xdr:rowOff>175260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7" r:id="rId31" name="obLevelInnerSecond">
          <controlPr defaultSize="0" autoFill="0" autoLine="0" autoPict="0">
            <anchor moveWithCells="1">
              <from>
                <xdr:col>11</xdr:col>
                <xdr:colOff>906780</xdr:colOff>
                <xdr:row>27</xdr:row>
                <xdr:rowOff>38100</xdr:rowOff>
              </from>
              <to>
                <xdr:col>11</xdr:col>
                <xdr:colOff>2103120</xdr:colOff>
                <xdr:row>27</xdr:row>
                <xdr:rowOff>251460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8" r:id="rId32" name="cbUseDefaultLevelSecond">
          <controlPr defaultSize="0" autoFill="0" autoLine="0" autoPict="0">
            <anchor moveWithCells="1">
              <from>
                <xdr:col>2</xdr:col>
                <xdr:colOff>121920</xdr:colOff>
                <xdr:row>30</xdr:row>
                <xdr:rowOff>0</xdr:rowOff>
              </from>
              <to>
                <xdr:col>2</xdr:col>
                <xdr:colOff>1021080</xdr:colOff>
                <xdr:row>32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9" r:id="rId33" name="cbUseLeafLevelSecond">
          <controlPr defaultSize="0" autoFill="0" autoLine="0" autoPict="0">
            <anchor moveWithCells="1">
              <from>
                <xdr:col>2</xdr:col>
                <xdr:colOff>121920</xdr:colOff>
                <xdr:row>33</xdr:row>
                <xdr:rowOff>0</xdr:rowOff>
              </from>
              <to>
                <xdr:col>2</xdr:col>
                <xdr:colOff>1021080</xdr:colOff>
                <xdr:row>35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0" r:id="rId34" name="cbUseSpecificLevelSecond">
          <controlPr defaultSize="0" autoFill="0" autoLine="0" autoPict="0">
            <anchor moveWithCells="1">
              <from>
                <xdr:col>2</xdr:col>
                <xdr:colOff>121920</xdr:colOff>
                <xdr:row>36</xdr:row>
                <xdr:rowOff>38100</xdr:rowOff>
              </from>
              <to>
                <xdr:col>2</xdr:col>
                <xdr:colOff>1021080</xdr:colOff>
                <xdr:row>37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1" r:id="rId35" name="AddLevel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46</xdr:row>
                <xdr:rowOff>22860</xdr:rowOff>
              </from>
              <to>
                <xdr:col>3</xdr:col>
                <xdr:colOff>2125980</xdr:colOff>
                <xdr:row>47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2" r:id="rId36" name="RemoveLevel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2232660</xdr:colOff>
                <xdr:row>46</xdr:row>
                <xdr:rowOff>22860</xdr:rowOff>
              </from>
              <to>
                <xdr:col>3</xdr:col>
                <xdr:colOff>4297680</xdr:colOff>
                <xdr:row>47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4" r:id="rId37" name="Group Box 28">
          <controlPr defaultSize="0" autoPict="0">
            <anchor moveWithCells="1">
              <from>
                <xdr:col>1</xdr:col>
                <xdr:colOff>0</xdr:colOff>
                <xdr:row>52</xdr:row>
                <xdr:rowOff>0</xdr:rowOff>
              </from>
              <to>
                <xdr:col>11</xdr:col>
                <xdr:colOff>2362200</xdr:colOff>
                <xdr:row>53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5" r:id="rId38" name="obMember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52</xdr:row>
                <xdr:rowOff>60960</xdr:rowOff>
              </from>
              <to>
                <xdr:col>3</xdr:col>
                <xdr:colOff>2613660</xdr:colOff>
                <xdr:row>52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6" r:id="rId39" name="obMember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52</xdr:row>
                <xdr:rowOff>60960</xdr:rowOff>
              </from>
              <to>
                <xdr:col>3</xdr:col>
                <xdr:colOff>449580</xdr:colOff>
                <xdr:row>52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7" r:id="rId40" name="cbApplyCustomMemberDefaultFirst">
          <controlPr defaultSize="0" autoFill="0" autoLine="0" autoPict="0">
            <anchor moveWithCells="1">
              <from>
                <xdr:col>2</xdr:col>
                <xdr:colOff>121920</xdr:colOff>
                <xdr:row>135</xdr:row>
                <xdr:rowOff>198120</xdr:rowOff>
              </from>
              <to>
                <xdr:col>2</xdr:col>
                <xdr:colOff>1021080</xdr:colOff>
                <xdr:row>138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8" r:id="rId41" name="cbApplyCalculatedMemberFirst">
          <controlPr defaultSize="0" autoFill="0" autoLine="0" autoPict="0">
            <anchor moveWithCells="1">
              <from>
                <xdr:col>2</xdr:col>
                <xdr:colOff>121920</xdr:colOff>
                <xdr:row>138</xdr:row>
                <xdr:rowOff>45720</xdr:rowOff>
              </from>
              <to>
                <xdr:col>2</xdr:col>
                <xdr:colOff>1021080</xdr:colOff>
                <xdr:row>141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9" r:id="rId42" name="cbApplyImputableMemberFirst">
          <controlPr defaultSize="0" autoFill="0" autoLine="0" autoPict="0">
            <anchor moveWithCells="1">
              <from>
                <xdr:col>2</xdr:col>
                <xdr:colOff>121920</xdr:colOff>
                <xdr:row>142</xdr:row>
                <xdr:rowOff>0</xdr:rowOff>
              </from>
              <to>
                <xdr:col>2</xdr:col>
                <xdr:colOff>1021080</xdr:colOff>
                <xdr:row>144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0" r:id="rId43" name="cbApplyLocalMemberFirst">
          <controlPr defaultSize="0" autoFill="0" autoLine="0" autoPict="0">
            <anchor moveWithCells="1">
              <from>
                <xdr:col>2</xdr:col>
                <xdr:colOff>121920</xdr:colOff>
                <xdr:row>145</xdr:row>
                <xdr:rowOff>0</xdr:rowOff>
              </from>
              <to>
                <xdr:col>2</xdr:col>
                <xdr:colOff>1021080</xdr:colOff>
                <xdr:row>147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1" r:id="rId44" name="cbApplyChangedMemberFirst">
          <controlPr defaultSize="0" autoFill="0" autoLine="0" autoPict="0">
            <anchor moveWithCells="1">
              <from>
                <xdr:col>2</xdr:col>
                <xdr:colOff>121920</xdr:colOff>
                <xdr:row>148</xdr:row>
                <xdr:rowOff>0</xdr:rowOff>
              </from>
              <to>
                <xdr:col>2</xdr:col>
                <xdr:colOff>1021080</xdr:colOff>
                <xdr:row>150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2" r:id="rId45" name="cbApplySpecificMemberFirst">
          <controlPr defaultSize="0" autoFill="0" autoLine="0" autoPict="0">
            <anchor moveWithCells="1">
              <from>
                <xdr:col>2</xdr:col>
                <xdr:colOff>121920</xdr:colOff>
                <xdr:row>151</xdr:row>
                <xdr:rowOff>45720</xdr:rowOff>
              </from>
              <to>
                <xdr:col>2</xdr:col>
                <xdr:colOff>1021080</xdr:colOff>
                <xdr:row>153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3" r:id="rId46" name="AddMember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156</xdr:row>
                <xdr:rowOff>22860</xdr:rowOff>
              </from>
              <to>
                <xdr:col>3</xdr:col>
                <xdr:colOff>4290060</xdr:colOff>
                <xdr:row>156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4" r:id="rId47" name="cbApplyCustomMemberDefaultSecond">
          <controlPr defaultSize="0" autoFill="0" autoLine="0" autoPict="0">
            <anchor moveWithCells="1">
              <from>
                <xdr:col>2</xdr:col>
                <xdr:colOff>121920</xdr:colOff>
                <xdr:row>55</xdr:row>
                <xdr:rowOff>0</xdr:rowOff>
              </from>
              <to>
                <xdr:col>2</xdr:col>
                <xdr:colOff>1021080</xdr:colOff>
                <xdr:row>57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5" r:id="rId48" name="cbApplyCalculatedMemberSecond">
          <controlPr defaultSize="0" autoFill="0" autoLine="0" autoPict="0">
            <anchor moveWithCells="1">
              <from>
                <xdr:col>2</xdr:col>
                <xdr:colOff>121920</xdr:colOff>
                <xdr:row>57</xdr:row>
                <xdr:rowOff>45720</xdr:rowOff>
              </from>
              <to>
                <xdr:col>2</xdr:col>
                <xdr:colOff>1021080</xdr:colOff>
                <xdr:row>60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6" r:id="rId49" name="cbApplyImputableMemberSecond">
          <controlPr defaultSize="0" autoFill="0" autoLine="0" autoPict="0">
            <anchor moveWithCells="1">
              <from>
                <xdr:col>2</xdr:col>
                <xdr:colOff>121920</xdr:colOff>
                <xdr:row>61</xdr:row>
                <xdr:rowOff>0</xdr:rowOff>
              </from>
              <to>
                <xdr:col>2</xdr:col>
                <xdr:colOff>1021080</xdr:colOff>
                <xdr:row>63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7" r:id="rId50" name="cbApplyLocalMemberSecond">
          <controlPr defaultSize="0" autoFill="0" autoLine="0" autoPict="0">
            <anchor moveWithCells="1">
              <from>
                <xdr:col>2</xdr:col>
                <xdr:colOff>121920</xdr:colOff>
                <xdr:row>64</xdr:row>
                <xdr:rowOff>0</xdr:rowOff>
              </from>
              <to>
                <xdr:col>2</xdr:col>
                <xdr:colOff>1021080</xdr:colOff>
                <xdr:row>66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8" r:id="rId51" name="cbApplyChangedMemberSecond">
          <controlPr defaultSize="0" autoFill="0" autoLine="0" autoPict="0">
            <anchor moveWithCells="1">
              <from>
                <xdr:col>2</xdr:col>
                <xdr:colOff>121920</xdr:colOff>
                <xdr:row>67</xdr:row>
                <xdr:rowOff>0</xdr:rowOff>
              </from>
              <to>
                <xdr:col>2</xdr:col>
                <xdr:colOff>1021080</xdr:colOff>
                <xdr:row>69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9" r:id="rId52" name="cbApplySpecificMemberSecond">
          <controlPr defaultSize="0" autoFill="0" autoLine="0" autoPict="0">
            <anchor moveWithCells="1">
              <from>
                <xdr:col>2</xdr:col>
                <xdr:colOff>121920</xdr:colOff>
                <xdr:row>70</xdr:row>
                <xdr:rowOff>45720</xdr:rowOff>
              </from>
              <to>
                <xdr:col>2</xdr:col>
                <xdr:colOff>1021080</xdr:colOff>
                <xdr:row>71</xdr:row>
                <xdr:rowOff>198120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0" r:id="rId53" name="AddMember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132</xdr:row>
                <xdr:rowOff>22860</xdr:rowOff>
              </from>
              <to>
                <xdr:col>3</xdr:col>
                <xdr:colOff>4290060</xdr:colOff>
                <xdr:row>132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2" r:id="rId54" name="Group Box 46">
          <controlPr defaultSize="0" autoPict="0">
            <anchor moveWithCells="1">
              <from>
                <xdr:col>1</xdr:col>
                <xdr:colOff>0</xdr:colOff>
                <xdr:row>161</xdr:row>
                <xdr:rowOff>0</xdr:rowOff>
              </from>
              <to>
                <xdr:col>11</xdr:col>
                <xdr:colOff>2362200</xdr:colOff>
                <xdr:row>162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3" r:id="rId55" name="obOddEven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161</xdr:row>
                <xdr:rowOff>68580</xdr:rowOff>
              </from>
              <to>
                <xdr:col>3</xdr:col>
                <xdr:colOff>2613660</xdr:colOff>
                <xdr:row>161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4" r:id="rId56" name="obOddEven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161</xdr:row>
                <xdr:rowOff>68580</xdr:rowOff>
              </from>
              <to>
                <xdr:col>3</xdr:col>
                <xdr:colOff>449580</xdr:colOff>
                <xdr:row>161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5" r:id="rId57" name="cbUseOddFirst">
          <controlPr defaultSize="0" autoFill="0" autoLine="0" autoPict="0">
            <anchor moveWithCells="1">
              <from>
                <xdr:col>2</xdr:col>
                <xdr:colOff>121920</xdr:colOff>
                <xdr:row>164</xdr:row>
                <xdr:rowOff>0</xdr:rowOff>
              </from>
              <to>
                <xdr:col>2</xdr:col>
                <xdr:colOff>1021080</xdr:colOff>
                <xdr:row>166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6" r:id="rId58" name="cbUseEvenFirst">
          <controlPr defaultSize="0" autoFill="0" autoLine="0" autoPict="0">
            <anchor moveWithCells="1">
              <from>
                <xdr:col>2</xdr:col>
                <xdr:colOff>121920</xdr:colOff>
                <xdr:row>167</xdr:row>
                <xdr:rowOff>0</xdr:rowOff>
              </from>
              <to>
                <xdr:col>2</xdr:col>
                <xdr:colOff>1021080</xdr:colOff>
                <xdr:row>169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7" r:id="rId59" name="cbUseOddSecond">
          <controlPr defaultSize="0" autoFill="0" autoLine="0" autoPict="0">
            <anchor moveWithCells="1">
              <from>
                <xdr:col>2</xdr:col>
                <xdr:colOff>121920</xdr:colOff>
                <xdr:row>172</xdr:row>
                <xdr:rowOff>0</xdr:rowOff>
              </from>
              <to>
                <xdr:col>2</xdr:col>
                <xdr:colOff>1021080</xdr:colOff>
                <xdr:row>174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8" r:id="rId60" name="cbUseEvenSecond">
          <controlPr defaultSize="0" autoFill="0" autoLine="0" autoPict="0">
            <anchor moveWithCells="1">
              <from>
                <xdr:col>2</xdr:col>
                <xdr:colOff>121920</xdr:colOff>
                <xdr:row>174</xdr:row>
                <xdr:rowOff>45720</xdr:rowOff>
              </from>
              <to>
                <xdr:col>2</xdr:col>
                <xdr:colOff>1021080</xdr:colOff>
                <xdr:row>177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0" r:id="rId61" name="cbUseDefaultPageHeaderFormat">
          <controlPr defaultSize="0" autoFill="0" autoLine="0" autoPict="0">
            <anchor moveWithCells="1">
              <from>
                <xdr:col>2</xdr:col>
                <xdr:colOff>121920</xdr:colOff>
                <xdr:row>182</xdr:row>
                <xdr:rowOff>198120</xdr:rowOff>
              </from>
              <to>
                <xdr:col>2</xdr:col>
                <xdr:colOff>1021080</xdr:colOff>
                <xdr:row>185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1" r:id="rId62" name="cbUseDimensionFormatting">
          <controlPr defaultSize="0" autoFill="0" autoLine="0" autoPict="0">
            <anchor moveWithCells="1">
              <from>
                <xdr:col>2</xdr:col>
                <xdr:colOff>121920</xdr:colOff>
                <xdr:row>186</xdr:row>
                <xdr:rowOff>0</xdr:rowOff>
              </from>
              <to>
                <xdr:col>2</xdr:col>
                <xdr:colOff>1021080</xdr:colOff>
                <xdr:row>187</xdr:row>
                <xdr:rowOff>175260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2" r:id="rId63" name="AddDimension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188</xdr:row>
                <xdr:rowOff>22860</xdr:rowOff>
              </from>
              <to>
                <xdr:col>3</xdr:col>
                <xdr:colOff>4290060</xdr:colOff>
                <xdr:row>189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4" r:id="rId64" name="AddedMember2_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73</xdr:row>
                <xdr:rowOff>0</xdr:rowOff>
              </from>
              <to>
                <xdr:col>13</xdr:col>
                <xdr:colOff>266700</xdr:colOff>
                <xdr:row>74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6" r:id="rId65" name="AddedMember2_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76</xdr:row>
                <xdr:rowOff>0</xdr:rowOff>
              </from>
              <to>
                <xdr:col>13</xdr:col>
                <xdr:colOff>266700</xdr:colOff>
                <xdr:row>77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8" r:id="rId66" name="AddedMember2_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78</xdr:row>
                <xdr:rowOff>45720</xdr:rowOff>
              </from>
              <to>
                <xdr:col>13</xdr:col>
                <xdr:colOff>266700</xdr:colOff>
                <xdr:row>79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60" r:id="rId67" name="AddedMember2_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81</xdr:row>
                <xdr:rowOff>45720</xdr:rowOff>
              </from>
              <to>
                <xdr:col>13</xdr:col>
                <xdr:colOff>266700</xdr:colOff>
                <xdr:row>83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62" r:id="rId68" name="AddedMember2_5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85</xdr:row>
                <xdr:rowOff>0</xdr:rowOff>
              </from>
              <to>
                <xdr:col>13</xdr:col>
                <xdr:colOff>266700</xdr:colOff>
                <xdr:row>86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64" r:id="rId69" name="AddedMember2_6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88</xdr:row>
                <xdr:rowOff>0</xdr:rowOff>
              </from>
              <to>
                <xdr:col>13</xdr:col>
                <xdr:colOff>266700</xdr:colOff>
                <xdr:row>89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68" r:id="rId70" name="AddedMember2_7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91</xdr:row>
                <xdr:rowOff>0</xdr:rowOff>
              </from>
              <to>
                <xdr:col>13</xdr:col>
                <xdr:colOff>266700</xdr:colOff>
                <xdr:row>92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70" r:id="rId71" name="AddedMember2_8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93</xdr:row>
                <xdr:rowOff>45720</xdr:rowOff>
              </from>
              <to>
                <xdr:col>13</xdr:col>
                <xdr:colOff>266700</xdr:colOff>
                <xdr:row>95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72" r:id="rId72" name="AddedMember2_9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97</xdr:row>
                <xdr:rowOff>0</xdr:rowOff>
              </from>
              <to>
                <xdr:col>13</xdr:col>
                <xdr:colOff>266700</xdr:colOff>
                <xdr:row>98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74" r:id="rId73" name="AddedMember2_10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100</xdr:row>
                <xdr:rowOff>0</xdr:rowOff>
              </from>
              <to>
                <xdr:col>13</xdr:col>
                <xdr:colOff>266700</xdr:colOff>
                <xdr:row>101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76" r:id="rId74" name="AddedMember2_1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102</xdr:row>
                <xdr:rowOff>45720</xdr:rowOff>
              </from>
              <to>
                <xdr:col>13</xdr:col>
                <xdr:colOff>266700</xdr:colOff>
                <xdr:row>103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78" r:id="rId75" name="AddedMember2_1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105</xdr:row>
                <xdr:rowOff>45720</xdr:rowOff>
              </from>
              <to>
                <xdr:col>13</xdr:col>
                <xdr:colOff>266700</xdr:colOff>
                <xdr:row>107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80" r:id="rId76" name="AddedMember2_1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109</xdr:row>
                <xdr:rowOff>0</xdr:rowOff>
              </from>
              <to>
                <xdr:col>13</xdr:col>
                <xdr:colOff>266700</xdr:colOff>
                <xdr:row>110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82" r:id="rId77" name="AddedMember2_1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112</xdr:row>
                <xdr:rowOff>0</xdr:rowOff>
              </from>
              <to>
                <xdr:col>13</xdr:col>
                <xdr:colOff>266700</xdr:colOff>
                <xdr:row>113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84" r:id="rId78" name="AddedMember2_15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115</xdr:row>
                <xdr:rowOff>0</xdr:rowOff>
              </from>
              <to>
                <xdr:col>13</xdr:col>
                <xdr:colOff>266700</xdr:colOff>
                <xdr:row>116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94" r:id="rId79" name="AddedMember2_16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117</xdr:row>
                <xdr:rowOff>45720</xdr:rowOff>
              </from>
              <to>
                <xdr:col>13</xdr:col>
                <xdr:colOff>266700</xdr:colOff>
                <xdr:row>119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96" r:id="rId80" name="AddedMember2_17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121</xdr:row>
                <xdr:rowOff>0</xdr:rowOff>
              </from>
              <to>
                <xdr:col>13</xdr:col>
                <xdr:colOff>266700</xdr:colOff>
                <xdr:row>122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98" r:id="rId81" name="AddedMember2_18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124</xdr:row>
                <xdr:rowOff>0</xdr:rowOff>
              </from>
              <to>
                <xdr:col>13</xdr:col>
                <xdr:colOff>266700</xdr:colOff>
                <xdr:row>125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00" r:id="rId82" name="AddedMember2_19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126</xdr:row>
                <xdr:rowOff>45720</xdr:rowOff>
              </from>
              <to>
                <xdr:col>13</xdr:col>
                <xdr:colOff>266700</xdr:colOff>
                <xdr:row>127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02" r:id="rId83" name="AddedMember1_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154</xdr:row>
                <xdr:rowOff>0</xdr:rowOff>
              </from>
              <to>
                <xdr:col>13</xdr:col>
                <xdr:colOff>266700</xdr:colOff>
                <xdr:row>155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04" r:id="rId84" name="AddedMember2_20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129</xdr:row>
                <xdr:rowOff>45720</xdr:rowOff>
              </from>
              <to>
                <xdr:col>13</xdr:col>
                <xdr:colOff>266700</xdr:colOff>
                <xdr:row>130</xdr:row>
                <xdr:rowOff>190500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CY3198"/>
  <sheetViews>
    <sheetView showGridLines="0" showRowColHeaders="0" tabSelected="1" topLeftCell="L38" zoomScale="70" zoomScaleNormal="70" workbookViewId="0">
      <selection activeCell="R39" sqref="R39"/>
    </sheetView>
  </sheetViews>
  <sheetFormatPr baseColWidth="10" defaultColWidth="11.44140625" defaultRowHeight="14.4" outlineLevelRow="1" outlineLevelCol="1" x14ac:dyDescent="0.3"/>
  <cols>
    <col min="1" max="1" width="21.5546875" hidden="1" customWidth="1" outlineLevel="1"/>
    <col min="2" max="2" width="17" hidden="1" customWidth="1" outlineLevel="1"/>
    <col min="3" max="3" width="17.6640625" hidden="1" customWidth="1" outlineLevel="1"/>
    <col min="4" max="4" width="21.6640625" hidden="1" customWidth="1" outlineLevel="1"/>
    <col min="5" max="6" width="15.6640625" hidden="1" customWidth="1" outlineLevel="1"/>
    <col min="7" max="7" width="14.5546875" hidden="1" customWidth="1" outlineLevel="1"/>
    <col min="8" max="8" width="15" hidden="1" customWidth="1" outlineLevel="1"/>
    <col min="9" max="9" width="15.6640625" hidden="1" customWidth="1" outlineLevel="1"/>
    <col min="10" max="10" width="21.6640625" hidden="1" customWidth="1" outlineLevel="1"/>
    <col min="11" max="11" width="16.44140625" hidden="1" customWidth="1" outlineLevel="1"/>
    <col min="12" max="12" width="9.109375" customWidth="1" collapsed="1"/>
    <col min="13" max="13" width="11.5546875" hidden="1" customWidth="1"/>
    <col min="14" max="14" width="12.88671875" hidden="1" customWidth="1"/>
    <col min="15" max="15" width="12" hidden="1" customWidth="1"/>
    <col min="16" max="16" width="13.5546875" hidden="1" customWidth="1"/>
    <col min="17" max="17" width="13" bestFit="1" customWidth="1"/>
    <col min="18" max="18" width="75.5546875" customWidth="1"/>
    <col min="19" max="19" width="15" bestFit="1" customWidth="1"/>
    <col min="20" max="20" width="79.33203125" customWidth="1"/>
    <col min="21" max="21" width="16.88671875" bestFit="1" customWidth="1"/>
    <col min="22" max="22" width="70.5546875" customWidth="1"/>
    <col min="23" max="23" width="11.88671875" hidden="1" customWidth="1"/>
    <col min="24" max="24" width="21.33203125" hidden="1" customWidth="1"/>
    <col min="25" max="25" width="26.5546875" customWidth="1"/>
    <col min="26" max="26" width="25.6640625" customWidth="1"/>
    <col min="27" max="27" width="27.44140625" customWidth="1"/>
    <col min="28" max="28" width="29" customWidth="1"/>
    <col min="29" max="29" width="28.44140625" customWidth="1"/>
    <col min="30" max="30" width="26.44140625" customWidth="1"/>
    <col min="31" max="31" width="20" style="96" customWidth="1"/>
    <col min="32" max="32" width="24.5546875" customWidth="1"/>
    <col min="33" max="33" width="23.44140625" style="96" customWidth="1"/>
    <col min="34" max="34" width="88.44140625" customWidth="1"/>
    <col min="35" max="35" width="19.44140625" hidden="1" customWidth="1"/>
    <col min="36" max="36" width="32" customWidth="1"/>
    <col min="37" max="40" width="28.88671875" customWidth="1"/>
    <col min="41" max="44" width="24.6640625" customWidth="1"/>
    <col min="45" max="48" width="29.44140625" customWidth="1"/>
    <col min="49" max="52" width="32" customWidth="1"/>
    <col min="53" max="56" width="28.88671875" customWidth="1"/>
    <col min="57" max="60" width="24.6640625" customWidth="1"/>
    <col min="61" max="64" width="29.44140625" customWidth="1"/>
    <col min="65" max="68" width="32" customWidth="1"/>
    <col min="69" max="72" width="28.88671875" customWidth="1"/>
    <col min="73" max="76" width="24.6640625" customWidth="1"/>
    <col min="77" max="80" width="29.44140625" customWidth="1"/>
    <col min="81" max="84" width="32" customWidth="1"/>
    <col min="85" max="94" width="28.88671875" customWidth="1"/>
    <col min="95" max="95" width="7.6640625" customWidth="1"/>
    <col min="96" max="96" width="23.5546875" customWidth="1"/>
    <col min="97" max="97" width="29" customWidth="1"/>
    <col min="98" max="98" width="6.33203125" customWidth="1"/>
    <col min="99" max="99" width="7.109375" customWidth="1"/>
    <col min="100" max="100" width="7.6640625" customWidth="1"/>
    <col min="101" max="101" width="23.5546875" customWidth="1"/>
    <col min="102" max="102" width="25.44140625" customWidth="1"/>
    <col min="103" max="103" width="6.33203125" customWidth="1"/>
    <col min="104" max="104" width="7.109375" customWidth="1"/>
    <col min="105" max="105" width="7.6640625" customWidth="1"/>
    <col min="106" max="106" width="23.5546875" customWidth="1"/>
    <col min="107" max="107" width="22.44140625" customWidth="1"/>
    <col min="108" max="108" width="6.33203125" customWidth="1"/>
    <col min="109" max="109" width="7.109375" customWidth="1"/>
    <col min="110" max="110" width="7.6640625" customWidth="1"/>
    <col min="111" max="111" width="23.5546875" customWidth="1"/>
    <col min="112" max="112" width="25.44140625" customWidth="1"/>
    <col min="113" max="113" width="6.33203125" customWidth="1"/>
    <col min="114" max="114" width="7.109375" customWidth="1"/>
    <col min="115" max="115" width="7.6640625" customWidth="1"/>
    <col min="116" max="116" width="23.5546875" customWidth="1"/>
    <col min="117" max="117" width="29" customWidth="1"/>
    <col min="118" max="118" width="6.33203125" customWidth="1"/>
    <col min="119" max="119" width="7.109375" customWidth="1"/>
    <col min="120" max="120" width="7.6640625" customWidth="1"/>
    <col min="121" max="121" width="23.5546875" customWidth="1"/>
    <col min="122" max="122" width="25.44140625" customWidth="1"/>
    <col min="123" max="123" width="6.33203125" customWidth="1"/>
    <col min="124" max="124" width="7.109375" customWidth="1"/>
    <col min="125" max="125" width="7.6640625" customWidth="1"/>
    <col min="126" max="126" width="23.5546875" customWidth="1"/>
    <col min="127" max="127" width="12.88671875" customWidth="1"/>
    <col min="128" max="128" width="6.33203125" customWidth="1"/>
    <col min="129" max="129" width="7.109375" customWidth="1"/>
    <col min="130" max="130" width="7.6640625" customWidth="1"/>
    <col min="131" max="131" width="23.5546875" customWidth="1"/>
    <col min="132" max="132" width="12.88671875" customWidth="1"/>
    <col min="133" max="133" width="6.33203125" customWidth="1"/>
    <col min="134" max="134" width="7.109375" customWidth="1"/>
    <col min="135" max="135" width="7.6640625" customWidth="1"/>
    <col min="136" max="136" width="23.5546875" customWidth="1"/>
    <col min="137" max="137" width="21.6640625" customWidth="1"/>
    <col min="138" max="138" width="6.33203125" customWidth="1"/>
    <col min="139" max="139" width="7.109375" customWidth="1"/>
    <col min="140" max="140" width="7.6640625" customWidth="1"/>
    <col min="141" max="141" width="23.5546875" customWidth="1"/>
    <col min="142" max="142" width="29.33203125" customWidth="1"/>
    <col min="143" max="143" width="6.33203125" customWidth="1"/>
    <col min="144" max="144" width="7.109375" customWidth="1"/>
    <col min="145" max="145" width="7.6640625" customWidth="1"/>
    <col min="146" max="146" width="23.5546875" customWidth="1"/>
    <col min="147" max="147" width="7.109375" customWidth="1"/>
    <col min="148" max="148" width="6.33203125" customWidth="1"/>
    <col min="149" max="149" width="7.109375" customWidth="1"/>
    <col min="150" max="150" width="7.6640625" customWidth="1"/>
    <col min="151" max="151" width="23.5546875" customWidth="1"/>
    <col min="152" max="152" width="16.88671875" customWidth="1"/>
    <col min="153" max="153" width="6.33203125" customWidth="1"/>
    <col min="154" max="154" width="7.109375" customWidth="1"/>
    <col min="155" max="155" width="7.6640625" customWidth="1"/>
    <col min="156" max="156" width="23.5546875" customWidth="1"/>
    <col min="157" max="157" width="18" customWidth="1"/>
    <col min="158" max="158" width="6.33203125" customWidth="1"/>
    <col min="159" max="159" width="7.109375" customWidth="1"/>
    <col min="160" max="160" width="7.6640625" customWidth="1"/>
    <col min="161" max="161" width="23.5546875" customWidth="1"/>
    <col min="162" max="162" width="11.88671875" customWidth="1"/>
    <col min="163" max="163" width="6.33203125" customWidth="1"/>
    <col min="164" max="164" width="7.109375" customWidth="1"/>
    <col min="165" max="165" width="7.6640625" customWidth="1"/>
    <col min="166" max="166" width="23.5546875" customWidth="1"/>
    <col min="167" max="167" width="35.44140625" customWidth="1"/>
    <col min="168" max="168" width="6.33203125" customWidth="1"/>
    <col min="169" max="169" width="7.109375" customWidth="1"/>
    <col min="170" max="170" width="7.6640625" customWidth="1"/>
    <col min="171" max="171" width="23.5546875" customWidth="1"/>
    <col min="172" max="172" width="56.109375" customWidth="1"/>
    <col min="173" max="173" width="6.33203125" customWidth="1"/>
    <col min="174" max="174" width="7.109375" customWidth="1"/>
    <col min="175" max="175" width="7.6640625" customWidth="1"/>
    <col min="176" max="176" width="23.5546875" customWidth="1"/>
    <col min="177" max="177" width="13" customWidth="1"/>
    <col min="178" max="178" width="6.33203125" customWidth="1"/>
    <col min="179" max="179" width="7.109375" customWidth="1"/>
    <col min="180" max="180" width="7.6640625" customWidth="1"/>
    <col min="181" max="181" width="23.5546875" customWidth="1"/>
    <col min="182" max="182" width="48.88671875" customWidth="1"/>
    <col min="183" max="183" width="6.33203125" customWidth="1"/>
    <col min="184" max="184" width="7.109375" customWidth="1"/>
    <col min="185" max="185" width="7.6640625" customWidth="1"/>
    <col min="186" max="186" width="23.5546875" customWidth="1"/>
    <col min="187" max="187" width="48.5546875" customWidth="1"/>
    <col min="188" max="188" width="6.33203125" customWidth="1"/>
    <col min="189" max="189" width="7.109375" customWidth="1"/>
    <col min="190" max="190" width="7.6640625" customWidth="1"/>
    <col min="191" max="191" width="23.5546875" customWidth="1"/>
    <col min="192" max="192" width="17.33203125" customWidth="1"/>
    <col min="193" max="193" width="6.33203125" customWidth="1"/>
    <col min="194" max="194" width="7.109375" customWidth="1"/>
    <col min="195" max="195" width="7.6640625" customWidth="1"/>
    <col min="196" max="196" width="23.5546875" customWidth="1"/>
    <col min="197" max="197" width="26.6640625" customWidth="1"/>
    <col min="198" max="198" width="6.33203125" customWidth="1"/>
    <col min="199" max="199" width="7.109375" customWidth="1"/>
    <col min="200" max="200" width="7.6640625" customWidth="1"/>
    <col min="201" max="201" width="23.5546875" customWidth="1"/>
    <col min="202" max="202" width="43.44140625" customWidth="1"/>
    <col min="203" max="203" width="6.33203125" customWidth="1"/>
    <col min="204" max="204" width="7.109375" customWidth="1"/>
    <col min="205" max="205" width="7.6640625" customWidth="1"/>
    <col min="206" max="206" width="23.5546875" customWidth="1"/>
    <col min="207" max="207" width="27.44140625" customWidth="1"/>
    <col min="208" max="208" width="6.33203125" customWidth="1"/>
    <col min="209" max="209" width="7.109375" customWidth="1"/>
    <col min="210" max="210" width="7.6640625" customWidth="1"/>
    <col min="211" max="211" width="23.5546875" customWidth="1"/>
    <col min="212" max="212" width="17.5546875" customWidth="1"/>
    <col min="213" max="213" width="6.33203125" customWidth="1"/>
    <col min="214" max="214" width="7.109375" customWidth="1"/>
    <col min="215" max="215" width="7.6640625" customWidth="1"/>
    <col min="216" max="216" width="23.5546875" customWidth="1"/>
    <col min="217" max="217" width="21.6640625" customWidth="1"/>
    <col min="218" max="218" width="6.33203125" customWidth="1"/>
    <col min="219" max="219" width="7.109375" customWidth="1"/>
    <col min="220" max="220" width="7.6640625" customWidth="1"/>
    <col min="221" max="221" width="23.5546875" customWidth="1"/>
    <col min="222" max="222" width="12.88671875" customWidth="1"/>
    <col min="223" max="223" width="6.33203125" customWidth="1"/>
    <col min="224" max="224" width="7.109375" customWidth="1"/>
    <col min="225" max="225" width="7.6640625" customWidth="1"/>
    <col min="226" max="226" width="23.5546875" customWidth="1"/>
    <col min="227" max="227" width="12.88671875" customWidth="1"/>
    <col min="228" max="228" width="6.33203125" customWidth="1"/>
    <col min="229" max="229" width="7.109375" customWidth="1"/>
    <col min="230" max="230" width="7.6640625" customWidth="1"/>
    <col min="231" max="231" width="23.5546875" customWidth="1"/>
    <col min="232" max="232" width="21.6640625" customWidth="1"/>
    <col min="233" max="233" width="6.33203125" customWidth="1"/>
    <col min="234" max="234" width="7.109375" customWidth="1"/>
    <col min="235" max="235" width="7.6640625" customWidth="1"/>
    <col min="236" max="236" width="23.5546875" customWidth="1"/>
    <col min="237" max="237" width="29.33203125" customWidth="1"/>
    <col min="238" max="238" width="6.33203125" customWidth="1"/>
    <col min="239" max="239" width="7.109375" customWidth="1"/>
    <col min="240" max="240" width="7.6640625" customWidth="1"/>
    <col min="241" max="241" width="23.5546875" customWidth="1"/>
    <col min="242" max="242" width="7.109375" customWidth="1"/>
    <col min="243" max="243" width="6.33203125" customWidth="1"/>
    <col min="244" max="244" width="7.109375" customWidth="1"/>
    <col min="245" max="245" width="7.6640625" customWidth="1"/>
    <col min="246" max="246" width="23.5546875" customWidth="1"/>
    <col min="247" max="247" width="16.88671875" customWidth="1"/>
    <col min="248" max="248" width="6.33203125" customWidth="1"/>
    <col min="249" max="249" width="7.109375" customWidth="1"/>
    <col min="250" max="250" width="7.6640625" customWidth="1"/>
    <col min="251" max="251" width="23.5546875" customWidth="1"/>
    <col min="252" max="252" width="18" customWidth="1"/>
    <col min="253" max="253" width="6.33203125" customWidth="1"/>
    <col min="254" max="254" width="7.109375" customWidth="1"/>
    <col min="255" max="255" width="7.6640625" customWidth="1"/>
    <col min="256" max="256" width="23.5546875" customWidth="1"/>
    <col min="257" max="257" width="11.88671875" customWidth="1"/>
    <col min="258" max="258" width="6.33203125" customWidth="1"/>
    <col min="259" max="259" width="7.109375" customWidth="1"/>
    <col min="260" max="260" width="7.6640625" customWidth="1"/>
    <col min="261" max="261" width="23.5546875" customWidth="1"/>
    <col min="262" max="262" width="35.44140625" customWidth="1"/>
    <col min="263" max="263" width="6.33203125" customWidth="1"/>
    <col min="264" max="264" width="7.109375" customWidth="1"/>
    <col min="265" max="265" width="7.6640625" customWidth="1"/>
    <col min="266" max="266" width="23.5546875" customWidth="1"/>
    <col min="267" max="267" width="56.109375" customWidth="1"/>
    <col min="268" max="268" width="6.33203125" customWidth="1"/>
    <col min="269" max="269" width="7.109375" customWidth="1"/>
    <col min="270" max="270" width="7.6640625" customWidth="1"/>
    <col min="271" max="271" width="23.5546875" customWidth="1"/>
    <col min="272" max="272" width="13" customWidth="1"/>
    <col min="273" max="273" width="6.33203125" customWidth="1"/>
    <col min="274" max="274" width="7.109375" customWidth="1"/>
    <col min="275" max="275" width="7.6640625" customWidth="1"/>
    <col min="276" max="276" width="23.5546875" customWidth="1"/>
    <col min="277" max="277" width="48.88671875" customWidth="1"/>
    <col min="278" max="278" width="6.33203125" customWidth="1"/>
    <col min="279" max="279" width="7.109375" customWidth="1"/>
    <col min="280" max="280" width="7.6640625" customWidth="1"/>
    <col min="281" max="281" width="23.5546875" customWidth="1"/>
    <col min="282" max="282" width="48.5546875" customWidth="1"/>
    <col min="283" max="283" width="6.33203125" customWidth="1"/>
    <col min="284" max="284" width="7.109375" customWidth="1"/>
    <col min="285" max="285" width="7.6640625" customWidth="1"/>
    <col min="286" max="286" width="23.5546875" customWidth="1"/>
    <col min="287" max="287" width="17.33203125" customWidth="1"/>
    <col min="288" max="288" width="6.33203125" customWidth="1"/>
    <col min="289" max="289" width="7.109375" customWidth="1"/>
    <col min="290" max="290" width="7.6640625" customWidth="1"/>
    <col min="291" max="291" width="23.5546875" customWidth="1"/>
    <col min="292" max="292" width="26.6640625" customWidth="1"/>
    <col min="293" max="293" width="6.33203125" customWidth="1"/>
    <col min="294" max="294" width="7.109375" customWidth="1"/>
    <col min="295" max="295" width="7.6640625" customWidth="1"/>
    <col min="296" max="296" width="23.5546875" customWidth="1"/>
    <col min="297" max="297" width="43.44140625" customWidth="1"/>
    <col min="298" max="298" width="6.33203125" customWidth="1"/>
    <col min="299" max="299" width="7.109375" customWidth="1"/>
    <col min="300" max="300" width="7.6640625" customWidth="1"/>
    <col min="301" max="301" width="23.5546875" customWidth="1"/>
    <col min="302" max="302" width="27.44140625" customWidth="1"/>
    <col min="303" max="303" width="6.33203125" customWidth="1"/>
    <col min="304" max="304" width="7.109375" customWidth="1"/>
    <col min="305" max="305" width="7.6640625" customWidth="1"/>
    <col min="306" max="306" width="23.5546875" customWidth="1"/>
    <col min="307" max="307" width="17.5546875" customWidth="1"/>
    <col min="308" max="308" width="6.33203125" customWidth="1"/>
    <col min="309" max="309" width="7.109375" customWidth="1"/>
    <col min="310" max="310" width="7.6640625" customWidth="1"/>
    <col min="311" max="311" width="23.5546875" customWidth="1"/>
    <col min="312" max="312" width="21.6640625" customWidth="1"/>
    <col min="313" max="313" width="6.33203125" customWidth="1"/>
    <col min="314" max="314" width="7.109375" customWidth="1"/>
    <col min="315" max="315" width="7.6640625" customWidth="1"/>
    <col min="316" max="316" width="23.5546875" customWidth="1"/>
    <col min="317" max="317" width="12.88671875" customWidth="1"/>
    <col min="318" max="318" width="6.33203125" customWidth="1"/>
    <col min="319" max="319" width="7.109375" customWidth="1"/>
    <col min="320" max="320" width="7.6640625" customWidth="1"/>
    <col min="321" max="321" width="23.5546875" customWidth="1"/>
    <col min="322" max="322" width="12.88671875" customWidth="1"/>
    <col min="323" max="323" width="6.33203125" customWidth="1"/>
    <col min="324" max="324" width="7.109375" customWidth="1"/>
    <col min="325" max="325" width="7.6640625" customWidth="1"/>
    <col min="326" max="326" width="23.5546875" customWidth="1"/>
    <col min="327" max="327" width="21.6640625" customWidth="1"/>
    <col min="328" max="328" width="6.33203125" customWidth="1"/>
    <col min="329" max="329" width="7.109375" customWidth="1"/>
    <col min="330" max="330" width="7.6640625" customWidth="1"/>
    <col min="331" max="331" width="23.5546875" customWidth="1"/>
    <col min="332" max="332" width="29.33203125" customWidth="1"/>
    <col min="333" max="333" width="6.33203125" customWidth="1"/>
    <col min="334" max="334" width="7.109375" customWidth="1"/>
    <col min="335" max="335" width="7.6640625" customWidth="1"/>
    <col min="336" max="336" width="23.5546875" customWidth="1"/>
    <col min="337" max="337" width="7.109375" customWidth="1"/>
    <col min="338" max="338" width="6.33203125" customWidth="1"/>
    <col min="339" max="339" width="7.109375" customWidth="1"/>
    <col min="340" max="340" width="7.6640625" customWidth="1"/>
    <col min="341" max="341" width="23.5546875" customWidth="1"/>
    <col min="342" max="342" width="16.88671875" customWidth="1"/>
    <col min="343" max="343" width="6.33203125" customWidth="1"/>
    <col min="344" max="344" width="7.109375" customWidth="1"/>
    <col min="345" max="345" width="7.6640625" customWidth="1"/>
    <col min="346" max="346" width="23.5546875" customWidth="1"/>
    <col min="347" max="347" width="18" customWidth="1"/>
    <col min="348" max="348" width="6.33203125" customWidth="1"/>
    <col min="349" max="349" width="7.109375" customWidth="1"/>
    <col min="350" max="350" width="7.6640625" customWidth="1"/>
    <col min="351" max="351" width="23.5546875" customWidth="1"/>
    <col min="352" max="352" width="11.88671875" customWidth="1"/>
    <col min="353" max="353" width="6.33203125" customWidth="1"/>
    <col min="354" max="354" width="7.109375" customWidth="1"/>
    <col min="355" max="355" width="7.6640625" customWidth="1"/>
    <col min="356" max="356" width="23.5546875" customWidth="1"/>
    <col min="357" max="357" width="35.44140625" customWidth="1"/>
    <col min="358" max="358" width="6.33203125" customWidth="1"/>
    <col min="359" max="359" width="7.109375" customWidth="1"/>
    <col min="360" max="360" width="7.6640625" customWidth="1"/>
    <col min="361" max="361" width="23.5546875" customWidth="1"/>
    <col min="362" max="362" width="56.109375" customWidth="1"/>
    <col min="363" max="363" width="6.33203125" customWidth="1"/>
    <col min="364" max="364" width="7.109375" customWidth="1"/>
    <col min="365" max="365" width="7.6640625" customWidth="1"/>
    <col min="366" max="366" width="23.5546875" customWidth="1"/>
    <col min="367" max="367" width="13" customWidth="1"/>
    <col min="368" max="368" width="6.33203125" customWidth="1"/>
    <col min="369" max="369" width="7.109375" customWidth="1"/>
    <col min="370" max="370" width="7.6640625" customWidth="1"/>
    <col min="371" max="371" width="23.5546875" customWidth="1"/>
    <col min="372" max="372" width="48.88671875" customWidth="1"/>
    <col min="373" max="373" width="6.33203125" customWidth="1"/>
    <col min="374" max="374" width="7.109375" customWidth="1"/>
    <col min="375" max="375" width="7.6640625" customWidth="1"/>
    <col min="376" max="376" width="23.5546875" customWidth="1"/>
    <col min="377" max="377" width="48.5546875" customWidth="1"/>
    <col min="378" max="378" width="6.33203125" customWidth="1"/>
    <col min="379" max="379" width="7.109375" customWidth="1"/>
    <col min="380" max="380" width="7.6640625" customWidth="1"/>
    <col min="381" max="381" width="23.5546875" customWidth="1"/>
    <col min="382" max="382" width="17.33203125" customWidth="1"/>
    <col min="383" max="383" width="6.33203125" customWidth="1"/>
    <col min="384" max="384" width="7.109375" customWidth="1"/>
    <col min="385" max="385" width="7.6640625" customWidth="1"/>
    <col min="386" max="386" width="23.5546875" customWidth="1"/>
    <col min="387" max="387" width="26.6640625" customWidth="1"/>
    <col min="388" max="388" width="6.33203125" customWidth="1"/>
    <col min="389" max="389" width="7.109375" customWidth="1"/>
    <col min="390" max="390" width="7.6640625" customWidth="1"/>
    <col min="391" max="391" width="23.5546875" customWidth="1"/>
    <col min="392" max="392" width="43.44140625" customWidth="1"/>
    <col min="393" max="393" width="6.33203125" customWidth="1"/>
    <col min="394" max="394" width="7.109375" customWidth="1"/>
    <col min="395" max="395" width="7.6640625" customWidth="1"/>
    <col min="396" max="396" width="23.5546875" customWidth="1"/>
    <col min="397" max="397" width="27.44140625" customWidth="1"/>
    <col min="398" max="398" width="6.33203125" customWidth="1"/>
    <col min="399" max="399" width="7.109375" customWidth="1"/>
    <col min="400" max="400" width="7.6640625" customWidth="1"/>
    <col min="401" max="401" width="23.5546875" customWidth="1"/>
    <col min="402" max="402" width="17.5546875" customWidth="1"/>
    <col min="403" max="403" width="6.33203125" customWidth="1"/>
    <col min="404" max="404" width="7.109375" customWidth="1"/>
    <col min="405" max="405" width="7.6640625" customWidth="1"/>
    <col min="406" max="406" width="23.5546875" customWidth="1"/>
    <col min="407" max="407" width="21.6640625" customWidth="1"/>
    <col min="408" max="408" width="6.33203125" customWidth="1"/>
    <col min="409" max="409" width="7.109375" customWidth="1"/>
    <col min="410" max="410" width="7.6640625" customWidth="1"/>
    <col min="411" max="411" width="23.5546875" customWidth="1"/>
    <col min="412" max="412" width="12.88671875" customWidth="1"/>
    <col min="413" max="413" width="6.33203125" customWidth="1"/>
    <col min="414" max="414" width="7.109375" customWidth="1"/>
    <col min="415" max="415" width="7.6640625" customWidth="1"/>
    <col min="416" max="416" width="23.5546875" customWidth="1"/>
    <col min="417" max="417" width="12.88671875" customWidth="1"/>
    <col min="418" max="418" width="6.33203125" customWidth="1"/>
    <col min="419" max="419" width="7.109375" customWidth="1"/>
    <col min="420" max="420" width="7.6640625" customWidth="1"/>
    <col min="421" max="421" width="23.5546875" customWidth="1"/>
    <col min="422" max="422" width="21.6640625" customWidth="1"/>
    <col min="423" max="423" width="6.33203125" customWidth="1"/>
    <col min="424" max="424" width="7.109375" customWidth="1"/>
    <col min="425" max="425" width="7.6640625" customWidth="1"/>
    <col min="426" max="426" width="23.5546875" customWidth="1"/>
    <col min="427" max="427" width="29.33203125" customWidth="1"/>
    <col min="428" max="428" width="6.33203125" customWidth="1"/>
    <col min="429" max="429" width="7.109375" customWidth="1"/>
    <col min="430" max="430" width="7.6640625" customWidth="1"/>
    <col min="431" max="431" width="23.5546875" customWidth="1"/>
    <col min="432" max="432" width="7.109375" customWidth="1"/>
    <col min="433" max="433" width="6.33203125" customWidth="1"/>
    <col min="434" max="434" width="7.109375" customWidth="1"/>
    <col min="435" max="435" width="7.6640625" customWidth="1"/>
    <col min="436" max="436" width="23.5546875" customWidth="1"/>
    <col min="437" max="437" width="16.88671875" customWidth="1"/>
    <col min="438" max="438" width="6.33203125" customWidth="1"/>
    <col min="439" max="439" width="7.109375" customWidth="1"/>
    <col min="440" max="440" width="7.6640625" customWidth="1"/>
    <col min="441" max="441" width="23.5546875" customWidth="1"/>
    <col min="442" max="442" width="18" customWidth="1"/>
    <col min="443" max="443" width="6.33203125" customWidth="1"/>
    <col min="444" max="444" width="7.109375" customWidth="1"/>
    <col min="445" max="445" width="7.6640625" customWidth="1"/>
    <col min="446" max="446" width="23.5546875" customWidth="1"/>
    <col min="447" max="447" width="11.88671875" customWidth="1"/>
    <col min="448" max="448" width="6.33203125" customWidth="1"/>
    <col min="449" max="449" width="7.109375" customWidth="1"/>
    <col min="450" max="450" width="7.6640625" customWidth="1"/>
    <col min="451" max="451" width="23.5546875" customWidth="1"/>
    <col min="452" max="452" width="35.44140625" customWidth="1"/>
    <col min="453" max="453" width="6.33203125" customWidth="1"/>
    <col min="454" max="454" width="7.109375" customWidth="1"/>
    <col min="455" max="455" width="7.6640625" customWidth="1"/>
    <col min="456" max="456" width="23.5546875" customWidth="1"/>
    <col min="457" max="457" width="56.109375" customWidth="1"/>
    <col min="458" max="458" width="6.33203125" customWidth="1"/>
    <col min="459" max="459" width="7.109375" customWidth="1"/>
    <col min="460" max="460" width="7.6640625" customWidth="1"/>
    <col min="461" max="461" width="23.5546875" customWidth="1"/>
    <col min="462" max="462" width="13" customWidth="1"/>
    <col min="463" max="463" width="6.33203125" customWidth="1"/>
    <col min="464" max="464" width="7.109375" customWidth="1"/>
    <col min="465" max="465" width="7.6640625" customWidth="1"/>
    <col min="466" max="466" width="23.5546875" customWidth="1"/>
    <col min="467" max="467" width="48.88671875" customWidth="1"/>
    <col min="468" max="468" width="6.33203125" customWidth="1"/>
    <col min="469" max="469" width="7.109375" customWidth="1"/>
    <col min="470" max="470" width="7.6640625" customWidth="1"/>
    <col min="471" max="471" width="23.5546875" customWidth="1"/>
    <col min="472" max="472" width="48.5546875" customWidth="1"/>
    <col min="473" max="473" width="6.33203125" customWidth="1"/>
    <col min="474" max="474" width="7.109375" customWidth="1"/>
    <col min="475" max="475" width="7.6640625" customWidth="1"/>
    <col min="476" max="476" width="23.5546875" customWidth="1"/>
    <col min="477" max="477" width="17.33203125" customWidth="1"/>
    <col min="478" max="478" width="6.33203125" customWidth="1"/>
    <col min="479" max="479" width="7.109375" customWidth="1"/>
    <col min="480" max="480" width="7.6640625" customWidth="1"/>
    <col min="481" max="481" width="23.5546875" customWidth="1"/>
    <col min="482" max="482" width="26.6640625" customWidth="1"/>
    <col min="483" max="483" width="6.33203125" customWidth="1"/>
    <col min="484" max="484" width="7.109375" customWidth="1"/>
    <col min="485" max="485" width="7.6640625" customWidth="1"/>
    <col min="486" max="486" width="23.5546875" customWidth="1"/>
    <col min="487" max="487" width="43.44140625" customWidth="1"/>
    <col min="488" max="488" width="6.33203125" customWidth="1"/>
    <col min="489" max="489" width="7.109375" customWidth="1"/>
    <col min="490" max="490" width="7.6640625" customWidth="1"/>
    <col min="491" max="491" width="23.5546875" customWidth="1"/>
    <col min="492" max="492" width="27.44140625" customWidth="1"/>
    <col min="493" max="493" width="6.33203125" customWidth="1"/>
    <col min="494" max="494" width="7.109375" customWidth="1"/>
    <col min="495" max="495" width="7.6640625" customWidth="1"/>
    <col min="496" max="496" width="23.5546875" customWidth="1"/>
    <col min="497" max="497" width="17.5546875" customWidth="1"/>
    <col min="498" max="498" width="6.33203125" customWidth="1"/>
    <col min="499" max="499" width="7.109375" customWidth="1"/>
    <col min="500" max="500" width="7.6640625" customWidth="1"/>
    <col min="501" max="501" width="23.5546875" customWidth="1"/>
  </cols>
  <sheetData>
    <row r="1" spans="1:33" ht="15" hidden="1" outlineLevel="1" thickBot="1" x14ac:dyDescent="0.35">
      <c r="A1" s="245" t="s">
        <v>0</v>
      </c>
      <c r="B1" s="246"/>
      <c r="C1" s="246"/>
      <c r="D1" s="246"/>
      <c r="E1" s="246"/>
      <c r="F1" s="246"/>
      <c r="G1" s="246"/>
      <c r="H1" s="246"/>
      <c r="I1" s="247"/>
      <c r="S1" s="2" t="s">
        <v>23</v>
      </c>
      <c r="T1" s="27" t="str">
        <f>IF(_epmOfflineCondition_,"2017",_xll.EPMMemberProperty($A$3,C9,"YEAR"))</f>
        <v>2017</v>
      </c>
      <c r="U1" s="27"/>
      <c r="V1" s="27"/>
      <c r="W1" s="27"/>
      <c r="X1" s="27"/>
      <c r="Y1" s="186" t="str">
        <f>CONCATENATE($C$9-2,".12")</f>
        <v>2015.12</v>
      </c>
      <c r="Z1" s="187" t="str">
        <f>$C$9</f>
        <v>2017</v>
      </c>
      <c r="AA1" s="186" t="str">
        <f>CONCATENATE($C$9-1,".06")</f>
        <v>2016.06</v>
      </c>
      <c r="AB1" s="186" t="str">
        <f>$C$9</f>
        <v>2017</v>
      </c>
      <c r="AC1" s="188" t="str">
        <f>$C$9</f>
        <v>2017</v>
      </c>
      <c r="AG1" t="s">
        <v>101</v>
      </c>
    </row>
    <row r="2" spans="1:33" hidden="1" outlineLevel="1" x14ac:dyDescent="0.3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4" t="s">
        <v>111</v>
      </c>
      <c r="S2" s="15" t="s">
        <v>24</v>
      </c>
      <c r="T2" s="28"/>
      <c r="U2" s="28"/>
      <c r="V2" s="28"/>
      <c r="W2" s="28"/>
      <c r="X2" s="28"/>
      <c r="Y2" s="189" t="s">
        <v>118</v>
      </c>
      <c r="Z2" s="189" t="s">
        <v>21</v>
      </c>
      <c r="AA2" s="189" t="s">
        <v>118</v>
      </c>
      <c r="AB2" s="189" t="s">
        <v>92</v>
      </c>
      <c r="AC2" s="189" t="s">
        <v>93</v>
      </c>
    </row>
    <row r="3" spans="1:33" ht="15" hidden="1" outlineLevel="1" thickBot="1" x14ac:dyDescent="0.35">
      <c r="A3" s="5" t="s">
        <v>110</v>
      </c>
      <c r="B3" s="16" t="s">
        <v>10</v>
      </c>
      <c r="C3" s="17"/>
      <c r="D3" s="17"/>
      <c r="E3" s="17"/>
      <c r="F3" s="17">
        <f>SUM(F4:F14)</f>
        <v>0</v>
      </c>
      <c r="G3" s="17"/>
      <c r="H3" s="17"/>
      <c r="I3" s="18"/>
      <c r="J3" s="18"/>
      <c r="S3" s="14" t="s">
        <v>25</v>
      </c>
      <c r="T3" s="29"/>
      <c r="U3" s="29"/>
      <c r="V3" s="29"/>
      <c r="W3" s="29"/>
      <c r="X3" s="29"/>
      <c r="Y3" s="190" t="s">
        <v>119</v>
      </c>
      <c r="Z3" s="190" t="s">
        <v>26</v>
      </c>
      <c r="AA3" s="190" t="s">
        <v>119</v>
      </c>
      <c r="AB3" s="190" t="str">
        <f>$C$12</f>
        <v>VF</v>
      </c>
      <c r="AC3" s="191" t="str">
        <f>$C$12</f>
        <v>VF</v>
      </c>
    </row>
    <row r="4" spans="1:33" hidden="1" outlineLevel="1" x14ac:dyDescent="0.3">
      <c r="A4" s="6" t="s">
        <v>33</v>
      </c>
      <c r="B4" s="20" t="s">
        <v>16</v>
      </c>
      <c r="C4" s="138" t="str">
        <f>E4</f>
        <v>E073I</v>
      </c>
      <c r="D4" s="21"/>
      <c r="E4" s="133" t="str">
        <f>IF(_epmOfflineCondition_,"E073I",_xll.EPMContextMember($A$3,B4))</f>
        <v>E073I</v>
      </c>
      <c r="F4" s="22">
        <f>SUM(G4:I4)</f>
        <v>0</v>
      </c>
      <c r="G4" s="21">
        <f>IF(_epmOfflineCondition_,0,IF(_xll.EPMMemberProperty(A3,E4,"TIPUS")="I",0,1))</f>
        <v>0</v>
      </c>
      <c r="H4" s="21">
        <f>IF(AND(J4=J7,J4=J8),0,1)</f>
        <v>0</v>
      </c>
      <c r="I4" s="23"/>
      <c r="J4" s="23" t="str">
        <f>IF(LEN(E4)&gt;=4,RIGHT(LEFT(E4,4),3),1)</f>
        <v>073</v>
      </c>
      <c r="T4" t="str">
        <f>IF(T1&lt;"2012","DESCRIPCIO_2012","DESCRIPCIO_"&amp;T1)</f>
        <v>DESCRIPCIO_2017</v>
      </c>
      <c r="U4" t="s">
        <v>32</v>
      </c>
    </row>
    <row r="5" spans="1:33" hidden="1" outlineLevel="1" x14ac:dyDescent="0.3">
      <c r="A5" s="6"/>
      <c r="B5" s="7" t="s">
        <v>17</v>
      </c>
      <c r="C5" s="114" t="str">
        <f>IF(_epmOfflineCondition_,"ACDUMMY", _xll.EPMOlapMemberO(E5,"[ACTIVITIES_D].[PARENTH1].[ACDUMMY]","ACDUMMY","","000"))</f>
        <v>ACDUMMY</v>
      </c>
      <c r="D5" s="8"/>
      <c r="E5" s="134" t="s">
        <v>30</v>
      </c>
      <c r="F5" s="9">
        <f t="shared" ref="F5:F14" si="0">SUM(G5:I5)</f>
        <v>0</v>
      </c>
      <c r="G5" s="8"/>
      <c r="H5" s="8"/>
      <c r="I5" s="10"/>
      <c r="J5" s="10"/>
    </row>
    <row r="6" spans="1:33" hidden="1" outlineLevel="1" x14ac:dyDescent="0.3">
      <c r="A6" s="6"/>
      <c r="B6" s="7" t="s">
        <v>11</v>
      </c>
      <c r="C6" s="114" t="str">
        <f>IF(_epmOfflineCondition_,"E073", _xll.EPMOlapMemberO(E6,"[ENTITAT].[PARENTH1].[E073]","E073","","000"))</f>
        <v>E073</v>
      </c>
      <c r="D6" s="8"/>
      <c r="E6" s="135" t="str">
        <f>IF(_epmOfflineCondition_,"E073","E"&amp;_xll.EPMMemberProperty($A$3,C8,"entitat"))</f>
        <v>E073</v>
      </c>
      <c r="F6" s="9">
        <f t="shared" si="0"/>
        <v>0</v>
      </c>
      <c r="G6" s="8"/>
      <c r="H6" s="8"/>
      <c r="I6" s="10"/>
      <c r="J6" s="10"/>
    </row>
    <row r="7" spans="1:33" hidden="1" outlineLevel="1" x14ac:dyDescent="0.3">
      <c r="A7" s="6" t="s">
        <v>33</v>
      </c>
      <c r="B7" s="7" t="s">
        <v>18</v>
      </c>
      <c r="C7" s="19" t="str">
        <f>E7</f>
        <v>F073I</v>
      </c>
      <c r="D7" s="8"/>
      <c r="E7" s="72" t="str">
        <f>IF(_epmOfflineCondition_,"F073I",_xll.EPMContextMember($A$3,B7))</f>
        <v>F073I</v>
      </c>
      <c r="F7" s="9">
        <f t="shared" si="0"/>
        <v>0</v>
      </c>
      <c r="G7" s="8">
        <f>IF(_epmOfflineCondition_,0,IF(_xll.EPMMemberProperty(A3,E7,"TIPUS")="I",0,1))</f>
        <v>0</v>
      </c>
      <c r="H7" s="8">
        <f>IF(AND(J7=J4,J7=J8),0,1)</f>
        <v>0</v>
      </c>
      <c r="I7" s="10"/>
      <c r="J7" s="10" t="str">
        <f>IF(LEN(E7)&gt;=4,RIGHT(LEFT(E7,4),3),1)</f>
        <v>073</v>
      </c>
    </row>
    <row r="8" spans="1:33" hidden="1" outlineLevel="1" x14ac:dyDescent="0.3">
      <c r="A8" s="6"/>
      <c r="B8" s="7" t="s">
        <v>19</v>
      </c>
      <c r="C8" s="170" t="str">
        <f>E8</f>
        <v>O073</v>
      </c>
      <c r="D8" s="8"/>
      <c r="E8" s="157" t="str">
        <f>$Q$40</f>
        <v>O073</v>
      </c>
      <c r="F8" s="9">
        <f t="shared" si="0"/>
        <v>0</v>
      </c>
      <c r="G8" s="8">
        <v>0</v>
      </c>
      <c r="H8" s="8">
        <f>IF(AND(J8=J7,J8=J4),0,1)</f>
        <v>0</v>
      </c>
      <c r="I8" s="10">
        <f>IF(E6="E001",1,0)</f>
        <v>0</v>
      </c>
      <c r="J8" s="10" t="str">
        <f>IF(_epmOfflineCondition_,"073",_xll.EPMMemberProperty($A$3,C8,"entitat"))</f>
        <v>073</v>
      </c>
    </row>
    <row r="9" spans="1:33" hidden="1" outlineLevel="1" x14ac:dyDescent="0.3">
      <c r="A9" s="30" t="s">
        <v>34</v>
      </c>
      <c r="B9" s="7" t="s">
        <v>12</v>
      </c>
      <c r="C9" s="139" t="str">
        <f>E9</f>
        <v>2017</v>
      </c>
      <c r="D9" s="8" t="str">
        <f>"LEVEL=YEAR;CALC=N;ID="&amp;B30</f>
        <v>LEVEL=YEAR;CALC=N;ID=2017</v>
      </c>
      <c r="E9" s="136" t="str">
        <f>S40</f>
        <v>2017</v>
      </c>
      <c r="F9" s="9">
        <f t="shared" si="0"/>
        <v>0</v>
      </c>
      <c r="G9" s="31">
        <f>IF(_epmOfflineCondition_,0,IF(_xll.EPMMemberProperty(A3,E9,"LEVEL")="YEAR",0,1))</f>
        <v>0</v>
      </c>
      <c r="H9" s="32">
        <f>IF(_epmOfflineCondition_,0,IF(_xll.EPMMemberProperty(A3,E9,"CALC")="N",0,1))</f>
        <v>0</v>
      </c>
      <c r="I9" s="10"/>
      <c r="J9" s="10"/>
    </row>
    <row r="10" spans="1:33" hidden="1" outlineLevel="1" x14ac:dyDescent="0.3">
      <c r="A10" s="6"/>
      <c r="B10" s="7" t="s">
        <v>20</v>
      </c>
      <c r="C10" s="139" t="str">
        <f t="shared" ref="C10:C12" si="1">E10</f>
        <v>PRDUMMY</v>
      </c>
      <c r="D10" s="8"/>
      <c r="E10" s="134" t="s">
        <v>114</v>
      </c>
      <c r="F10" s="9">
        <f t="shared" si="0"/>
        <v>0</v>
      </c>
      <c r="G10" s="8"/>
      <c r="H10" s="8"/>
      <c r="I10" s="10"/>
      <c r="J10" s="10"/>
    </row>
    <row r="11" spans="1:33" hidden="1" outlineLevel="1" x14ac:dyDescent="0.3">
      <c r="A11" s="6"/>
      <c r="B11" s="7" t="s">
        <v>13</v>
      </c>
      <c r="C11" s="139" t="str">
        <f t="shared" si="1"/>
        <v>TIPRETOT</v>
      </c>
      <c r="D11" s="8"/>
      <c r="E11" s="134" t="s">
        <v>93</v>
      </c>
      <c r="F11" s="9">
        <f t="shared" si="0"/>
        <v>0</v>
      </c>
      <c r="G11" s="8"/>
      <c r="H11" s="8"/>
      <c r="I11" s="10"/>
      <c r="J11" s="10"/>
    </row>
    <row r="12" spans="1:33" hidden="1" outlineLevel="1" x14ac:dyDescent="0.3">
      <c r="A12" s="6" t="s">
        <v>35</v>
      </c>
      <c r="B12" s="7" t="s">
        <v>14</v>
      </c>
      <c r="C12" s="139" t="str">
        <f t="shared" si="1"/>
        <v>VF</v>
      </c>
      <c r="D12" s="8" t="s">
        <v>102</v>
      </c>
      <c r="E12" s="97" t="str">
        <f>IF(_epmOfflineCondition_,"VF",_xll.EPMContextMember(A3,B12))</f>
        <v>VF</v>
      </c>
      <c r="F12" s="9">
        <f t="shared" si="0"/>
        <v>0</v>
      </c>
      <c r="G12" s="8">
        <f>IF(_epmOfflineCondition_,0,IF(_xll.EPMMemberProperty(A3,E12,"TYPE")="BOTTOM",0,1))</f>
        <v>0</v>
      </c>
      <c r="H12" s="8"/>
      <c r="I12" s="10"/>
      <c r="J12" s="10"/>
    </row>
    <row r="13" spans="1:33" hidden="1" outlineLevel="1" x14ac:dyDescent="0.3">
      <c r="A13" s="6" t="s">
        <v>36</v>
      </c>
      <c r="B13" s="7" t="s">
        <v>15</v>
      </c>
      <c r="C13" s="114" t="str">
        <f>IF(_epmOfflineCondition_,"PERIODIC", _xll.EPMOlapMemberO(E13,"[MEASURES].[].[PERIODIC]","Periodic","","000"))</f>
        <v>PERIODIC</v>
      </c>
      <c r="D13" s="19"/>
      <c r="E13" s="134" t="s">
        <v>36</v>
      </c>
      <c r="F13" s="9">
        <f t="shared" si="0"/>
        <v>0</v>
      </c>
      <c r="G13" s="8"/>
      <c r="H13" s="8"/>
      <c r="I13" s="10"/>
      <c r="J13" s="10"/>
    </row>
    <row r="14" spans="1:33" ht="15" hidden="1" outlineLevel="1" thickBot="1" x14ac:dyDescent="0.35">
      <c r="A14" s="6" t="s">
        <v>31</v>
      </c>
      <c r="B14" s="11" t="s">
        <v>29</v>
      </c>
      <c r="C14" s="114" t="str">
        <f>IF(_epmOfflineCondition_,"EUR", _xll.EPMOlapMemberO(E14,"[INPUTCURRENCY].[].[EUR]","EUR","","000"))</f>
        <v>EUR</v>
      </c>
      <c r="D14" s="24"/>
      <c r="E14" s="137" t="s">
        <v>31</v>
      </c>
      <c r="F14" s="12">
        <f t="shared" si="0"/>
        <v>0</v>
      </c>
      <c r="G14" s="24"/>
      <c r="H14" s="24"/>
      <c r="I14" s="13"/>
      <c r="J14" s="13"/>
    </row>
    <row r="15" spans="1:33" hidden="1" outlineLevel="1" x14ac:dyDescent="0.3"/>
    <row r="16" spans="1:33" hidden="1" outlineLevel="1" x14ac:dyDescent="0.3"/>
    <row r="17" spans="1:31" hidden="1" outlineLevel="1" x14ac:dyDescent="0.3"/>
    <row r="18" spans="1:31" ht="15" hidden="1" outlineLevel="1" thickBot="1" x14ac:dyDescent="0.35"/>
    <row r="19" spans="1:31" hidden="1" outlineLevel="1" x14ac:dyDescent="0.3">
      <c r="A19" s="140"/>
      <c r="B19" s="243" t="s">
        <v>103</v>
      </c>
      <c r="C19" s="244"/>
      <c r="D19" s="243"/>
      <c r="E19" s="244"/>
    </row>
    <row r="20" spans="1:31" ht="15" hidden="1" outlineLevel="1" thickBot="1" x14ac:dyDescent="0.35">
      <c r="A20" s="141"/>
      <c r="B20" s="14" t="s">
        <v>104</v>
      </c>
      <c r="C20" s="142" t="s">
        <v>105</v>
      </c>
      <c r="D20" s="14" t="s">
        <v>94</v>
      </c>
      <c r="E20" s="142" t="s">
        <v>106</v>
      </c>
    </row>
    <row r="21" spans="1:31" hidden="1" outlineLevel="1" x14ac:dyDescent="0.3">
      <c r="A21" s="143" t="s">
        <v>104</v>
      </c>
      <c r="B21" s="144" t="e">
        <f>ADDRESS(71,COLUMN(#REF!))</f>
        <v>#REF!</v>
      </c>
      <c r="C21" s="145"/>
      <c r="D21" s="144">
        <v>51</v>
      </c>
      <c r="E21" s="145" t="e">
        <f>COLUMN(#REF!)</f>
        <v>#REF!</v>
      </c>
    </row>
    <row r="22" spans="1:31" ht="15" hidden="1" outlineLevel="1" thickBot="1" x14ac:dyDescent="0.35">
      <c r="A22" s="146" t="s">
        <v>105</v>
      </c>
      <c r="B22" s="147" t="e">
        <f>ADDRESS(SUMPRODUCT(MAX((ROW(Q:Q )*(Q:Q &lt;&gt;"")))),COLUMN(#REF!))</f>
        <v>#REF!</v>
      </c>
      <c r="C22" s="13" t="str">
        <f>ADDRESS(SUMPRODUCT(MAX((ROW(Q:Q )*(Q:Q &lt;&gt;"")))),SUMPRODUCT(MAX((COLUMN(48:48 )*(48:48 &lt;&gt;"")))))</f>
        <v>$AI$91</v>
      </c>
      <c r="D22" s="147">
        <f>SUMPRODUCT(MAX((ROW(Q:Q )*(Q:Q &lt;&gt;""))))</f>
        <v>91</v>
      </c>
      <c r="E22" s="13">
        <f>SUMPRODUCT(MAX((COLUMN(48:48 )*(48:48 &lt;&gt;""))))</f>
        <v>35</v>
      </c>
    </row>
    <row r="23" spans="1:31" ht="15" hidden="1" outlineLevel="1" thickBot="1" x14ac:dyDescent="0.35">
      <c r="A23" s="148"/>
      <c r="B23" s="29" t="s">
        <v>107</v>
      </c>
      <c r="C23" s="149" t="s">
        <v>108</v>
      </c>
    </row>
    <row r="24" spans="1:31" hidden="1" outlineLevel="1" x14ac:dyDescent="0.3">
      <c r="A24" s="150" t="s">
        <v>87</v>
      </c>
      <c r="B24" s="151" t="str">
        <f>ADDRESS(50,MATCH(A24,$50:$50,0))</f>
        <v>$AH$50</v>
      </c>
      <c r="C24" s="152">
        <f>MATCH(A24,$50:$50,0)</f>
        <v>34</v>
      </c>
    </row>
    <row r="25" spans="1:31" hidden="1" outlineLevel="1" x14ac:dyDescent="0.3">
      <c r="A25" s="150" t="s">
        <v>88</v>
      </c>
      <c r="B25" s="151" t="str">
        <f>ADDRESS(50,MATCH(A25,$50:$50,0))</f>
        <v>$AI$50</v>
      </c>
      <c r="C25" s="152">
        <f>MATCH(A25,$50:$50,0)</f>
        <v>35</v>
      </c>
      <c r="AE25"/>
    </row>
    <row r="26" spans="1:31" hidden="1" outlineLevel="1" x14ac:dyDescent="0.3">
      <c r="AE26"/>
    </row>
    <row r="27" spans="1:31" hidden="1" outlineLevel="1" x14ac:dyDescent="0.3">
      <c r="AE27"/>
    </row>
    <row r="28" spans="1:31" hidden="1" outlineLevel="1" x14ac:dyDescent="0.3">
      <c r="AE28"/>
    </row>
    <row r="29" spans="1:31" ht="15" hidden="1" outlineLevel="1" thickBot="1" x14ac:dyDescent="0.35">
      <c r="A29" s="183"/>
      <c r="B29" s="183"/>
      <c r="AE29"/>
    </row>
    <row r="30" spans="1:31" hidden="1" outlineLevel="1" x14ac:dyDescent="0.3">
      <c r="A30" s="184" t="s">
        <v>124</v>
      </c>
      <c r="B30" s="185" t="str">
        <f>IF(_epmOfflineCondition_,"2017",_xll.EPMMemberDesc(A30,$A$3))</f>
        <v>2017</v>
      </c>
      <c r="AE30"/>
    </row>
    <row r="31" spans="1:31" hidden="1" outlineLevel="1" x14ac:dyDescent="0.3"/>
    <row r="32" spans="1:31" hidden="1" outlineLevel="1" x14ac:dyDescent="0.3"/>
    <row r="33" spans="17:103" hidden="1" outlineLevel="1" x14ac:dyDescent="0.3"/>
    <row r="34" spans="17:103" hidden="1" outlineLevel="1" x14ac:dyDescent="0.3"/>
    <row r="35" spans="17:103" hidden="1" outlineLevel="1" x14ac:dyDescent="0.3"/>
    <row r="36" spans="17:103" hidden="1" outlineLevel="1" x14ac:dyDescent="0.3"/>
    <row r="37" spans="17:103" hidden="1" outlineLevel="1" x14ac:dyDescent="0.3"/>
    <row r="38" spans="17:103" collapsed="1" x14ac:dyDescent="0.3">
      <c r="Q38" t="s">
        <v>100</v>
      </c>
    </row>
    <row r="39" spans="17:103" ht="15.6" x14ac:dyDescent="0.3">
      <c r="Q39" s="156">
        <f>IF(F8=0,1,0)</f>
        <v>1</v>
      </c>
      <c r="R39" s="123" t="s">
        <v>96</v>
      </c>
      <c r="S39" s="156">
        <f>IF(F9=0,1,0)</f>
        <v>1</v>
      </c>
      <c r="T39" s="123" t="s">
        <v>97</v>
      </c>
      <c r="U39" s="156">
        <f>IF(F12=0,1,0)</f>
        <v>1</v>
      </c>
      <c r="V39" s="123" t="s">
        <v>25</v>
      </c>
      <c r="Y39" s="122"/>
      <c r="Z39" s="252" t="s">
        <v>99</v>
      </c>
      <c r="AA39" s="253"/>
    </row>
    <row r="40" spans="17:103" x14ac:dyDescent="0.3">
      <c r="Q40" s="124" t="str">
        <f>IF(_epmOfflineCondition_,"O073",_xll.EPMContextMember($A$3,$B$8))</f>
        <v>O073</v>
      </c>
      <c r="R40" s="125" t="str">
        <f>IF(_epmOfflineCondition_,"Consorci del Besòs",_xll.EPMMemberProperty($A$3,$Q$40,$T$4))</f>
        <v>Consorci del Besòs</v>
      </c>
      <c r="S40" s="126" t="str">
        <f>IF(_epmOfflineCondition_,"2017",_xll.EPMContextMember($A$3,$B$9,$D$9))</f>
        <v>2017</v>
      </c>
      <c r="T40" s="125" t="str">
        <f>IF(_epmOfflineCondition_,"2017",_xll.EPMMemberDesc(S40,$A$3))</f>
        <v>2017</v>
      </c>
      <c r="U40" s="127" t="str">
        <f>$E$12</f>
        <v>VF</v>
      </c>
      <c r="V40" s="125" t="str">
        <f>IF(_epmOfflineCondition_,"Pressupost aprovat",_xll.EPMMemberDesc(U40,$A$3))</f>
        <v>Pressupost aprovat</v>
      </c>
      <c r="Y40" s="153" t="str">
        <f>$E$6</f>
        <v>E073</v>
      </c>
      <c r="Z40" s="254" t="str">
        <f>IF(_epmOfflineCondition_,"Consorci del Besòs",_xll.EPMMemberDesc(Y40,$A$3))</f>
        <v>Consorci del Besòs</v>
      </c>
      <c r="AA40" s="255"/>
    </row>
    <row r="42" spans="17:103" x14ac:dyDescent="0.3">
      <c r="V42" s="256" t="str">
        <f>IF(F3&lt;&gt;0,"       Realitzi una selecció vàlida","")</f>
        <v/>
      </c>
      <c r="W42" s="256"/>
      <c r="X42" s="256"/>
    </row>
    <row r="43" spans="17:103" ht="12" customHeight="1" x14ac:dyDescent="0.3"/>
    <row r="44" spans="17:103" x14ac:dyDescent="0.3">
      <c r="AC44" s="96"/>
      <c r="AG44"/>
    </row>
    <row r="45" spans="17:103" ht="15" customHeight="1" x14ac:dyDescent="0.3">
      <c r="Q45" s="248" t="s">
        <v>121</v>
      </c>
      <c r="R45" s="249"/>
      <c r="S45" s="248" t="s">
        <v>115</v>
      </c>
      <c r="T45" s="249"/>
      <c r="U45" s="248" t="s">
        <v>113</v>
      </c>
      <c r="V45" s="249"/>
      <c r="W45" s="248" t="s">
        <v>112</v>
      </c>
      <c r="X45" s="249"/>
      <c r="Y45" s="162" t="str">
        <f>Y1</f>
        <v>2015.12</v>
      </c>
      <c r="Z45" s="162">
        <f>Z1-1</f>
        <v>2016</v>
      </c>
      <c r="AA45" s="162" t="str">
        <f>$AA$1</f>
        <v>2016.06</v>
      </c>
      <c r="AB45" s="257" t="str">
        <f>C9</f>
        <v>2017</v>
      </c>
      <c r="AC45" s="258"/>
      <c r="AD45" s="258"/>
      <c r="AE45" s="258"/>
      <c r="AF45" s="258"/>
      <c r="AG45" s="258"/>
      <c r="AH45" s="163"/>
      <c r="AI45" s="241" t="s">
        <v>109</v>
      </c>
    </row>
    <row r="46" spans="17:103" ht="26.25" customHeight="1" x14ac:dyDescent="0.3">
      <c r="Q46" s="250"/>
      <c r="R46" s="251"/>
      <c r="S46" s="250"/>
      <c r="T46" s="251"/>
      <c r="U46" s="250"/>
      <c r="V46" s="251"/>
      <c r="W46" s="250"/>
      <c r="X46" s="251"/>
      <c r="Y46" s="162" t="s">
        <v>117</v>
      </c>
      <c r="Z46" s="162" t="s">
        <v>120</v>
      </c>
      <c r="AA46" s="162" t="s">
        <v>117</v>
      </c>
      <c r="AB46" s="162" t="s">
        <v>27</v>
      </c>
      <c r="AC46" s="162" t="s">
        <v>28</v>
      </c>
      <c r="AD46" s="162" t="s">
        <v>85</v>
      </c>
      <c r="AE46" s="164" t="s">
        <v>86</v>
      </c>
      <c r="AF46" s="162" t="str">
        <f>"Variació "&amp; X45</f>
        <v xml:space="preserve">Variació </v>
      </c>
      <c r="AG46" s="164" t="str">
        <f>"% Variació "&amp;X45</f>
        <v xml:space="preserve">% Variació </v>
      </c>
      <c r="AH46" s="164" t="s">
        <v>87</v>
      </c>
      <c r="AI46" s="242"/>
    </row>
    <row r="47" spans="17:103" ht="3.75" customHeight="1" x14ac:dyDescent="0.3"/>
    <row r="48" spans="17:103" hidden="1" x14ac:dyDescent="0.3">
      <c r="Q48" s="109" t="str">
        <f>IF(_epmOfflineCondition_,"", _xll.EPMOlapMemberO("[Blank Member]","","","","000"))</f>
        <v/>
      </c>
      <c r="R48" s="109" t="str">
        <f>IF(_epmOfflineCondition_,"", _xll.EPMOlapMemberO("[Blank Member]","","","","000"))</f>
        <v/>
      </c>
      <c r="S48" s="109" t="str">
        <f>IF(_epmOfflineCondition_,"", _xll.EPMOlapMemberO("[Blank Member]","","","","000"))</f>
        <v/>
      </c>
      <c r="T48" s="109" t="str">
        <f>IF(_epmOfflineCondition_,"", _xll.EPMOlapMemberO("[Blank Member]","","","","000"))</f>
        <v/>
      </c>
      <c r="U48" t="str">
        <f>IF(_epmOfflineCondition_,"", _xll.EPMOlapMemberO("[Blank Member]","","","","000"))</f>
        <v/>
      </c>
      <c r="V48" t="str">
        <f>IF(_epmOfflineCondition_,"", _xll.EPMOlapMemberO("[Blank Member]","","","","000"))</f>
        <v/>
      </c>
      <c r="W48" t="str">
        <f>IF(_epmOfflineCondition_,"", _xll.EPMOlapMemberO("[Blank Member]","","","","000"))</f>
        <v/>
      </c>
      <c r="X48" t="str">
        <f>IF(_epmOfflineCondition_,"", _xll.EPMOlapMemberO("[Blank Member]","","","","000"))</f>
        <v/>
      </c>
      <c r="Y48" s="109" t="str">
        <f>IF(_epmOfflineCondition_,"2015.12", _xll.EPMOlapMemberO($Y$1,"[PERIODE].[PARENTH1].[2015.12]","2015.12","","000"))</f>
        <v>2015.12</v>
      </c>
      <c r="Z48" s="109" t="str">
        <f>IF(_epmOfflineCondition_,"2017", _xll.EPMOlapMemberO($Z$1,"[PERIODE].[PARENTH1].[2017]","2017","","000"))</f>
        <v>2017</v>
      </c>
      <c r="AA48" s="109" t="str">
        <f>IF(_epmOfflineCondition_,"2016.06", _xll.EPMOlapMemberO($AA$1,"[PERIODE].[PARENTH1].[2016.06]","2016.06","","000"))</f>
        <v>2016.06</v>
      </c>
      <c r="AB48" s="109" t="str">
        <f>IF(_epmOfflineCondition_,"2017", _xll.EPMOlapMemberO($AB$1,"[PERIODE].[PARENTH1].[2017]","2017","","000"))</f>
        <v>2017</v>
      </c>
      <c r="AC48" s="109" t="str">
        <f>IF(_epmOfflineCondition_,"2017", _xll.EPMOlapMemberO($AC$1,"[PERIODE].[PARENTH1].[2017]","2017","","000"))</f>
        <v>2017</v>
      </c>
      <c r="AD48" s="109" t="str">
        <f>IF(_epmOfflineCondition_,"2017", _xll.EPMOlapMemberO($AC$1,"[PERIODE].[PARENTH1].[2017]","2017","","000"))</f>
        <v>2017</v>
      </c>
      <c r="AE48" s="109" t="str">
        <f>IF(_epmOfflineCondition_,"2017", _xll.EPMOlapMemberO($AC$1,"[PERIODE].[PARENTH1].[2017]","2017","","000"))</f>
        <v>2017</v>
      </c>
      <c r="AF48" s="109" t="str">
        <f>IF(_epmOfflineCondition_,"2017", _xll.EPMOlapMemberO($AC$1,"[PERIODE].[PARENTH1].[2017]","2017","","000"))</f>
        <v>2017</v>
      </c>
      <c r="AG48" s="109" t="str">
        <f>IF(_epmOfflineCondition_,"2017", _xll.EPMOlapMemberO($AC$1,"[PERIODE].[PARENTH1].[2017]","2017","","000"))</f>
        <v>2017</v>
      </c>
      <c r="AH48" s="109" t="str">
        <f>IF(_epmOfflineCondition_,"2017", _xll.EPMOlapMemberO($AC$1,"[PERIODE].[PARENTH1].[2017]","2017","","000"))</f>
        <v>2017</v>
      </c>
      <c r="AI48" s="109" t="str">
        <f>IF(_epmOfflineCondition_,"2017", _xll.EPMOlapMemberO($AC$1,"[PERIODE].[PARENTH1].[2017]","2017","","000"))</f>
        <v>2017</v>
      </c>
      <c r="AJ48" s="96"/>
      <c r="AL48" s="109"/>
      <c r="AM48" s="109"/>
      <c r="AN48" s="109"/>
      <c r="AO48" s="109"/>
      <c r="AP48" s="109"/>
      <c r="AQ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</row>
    <row r="49" spans="13:36" hidden="1" x14ac:dyDescent="0.3">
      <c r="P49" s="25"/>
      <c r="Q49" s="109" t="str">
        <f>IF(_epmOfflineCondition_,"", _xll.EPMOlapMemberO("[Blank Member]","","","","000"))</f>
        <v/>
      </c>
      <c r="R49" s="109" t="str">
        <f>IF(_epmOfflineCondition_,"", _xll.EPMOlapMemberO("[Blank Member]","","","","000"))</f>
        <v/>
      </c>
      <c r="S49" s="109" t="str">
        <f>IF(_epmOfflineCondition_,"", _xll.EPMOlapMemberO("[Blank Member]","","","","000"))</f>
        <v/>
      </c>
      <c r="T49" s="109" t="str">
        <f>IF(_epmOfflineCondition_,"", _xll.EPMOlapMemberO("[Blank Member]","","","","000"))</f>
        <v/>
      </c>
      <c r="U49" t="str">
        <f>IF(_epmOfflineCondition_,"", _xll.EPMOlapMemberO("[Blank Member]","","","","000"))</f>
        <v/>
      </c>
      <c r="V49" t="str">
        <f>IF(_epmOfflineCondition_,"", _xll.EPMOlapMemberO("[Blank Member]","","","","000"))</f>
        <v/>
      </c>
      <c r="W49" t="str">
        <f>IF(_epmOfflineCondition_,"", _xll.EPMOlapMemberO("[Blank Member]","","","","000"))</f>
        <v/>
      </c>
      <c r="X49" t="str">
        <f>IF(_epmOfflineCondition_,"", _xll.EPMOlapMemberO("[Blank Member]","","","","000"))</f>
        <v/>
      </c>
      <c r="Y49" s="109" t="str">
        <f>IF(_epmOfflineCondition_,"TINGEXCECRI", _xll.EPMOlapMemberO($Y$2,"[TIPUS_DATO].[PARENTH1].[TINGEXCECRI]","TINGEXCECRI - Reconeixement_RI","","000"))</f>
        <v>TINGEXCECRI</v>
      </c>
      <c r="Z49" s="109" t="str">
        <f>IF(_epmOfflineCondition_,"TICREDINI", _xll.EPMOlapMemberO($Z$2,"[TIPUS_DATO].[PARENTH1].[TICREDINI]","TICREDINI - Crèdit Inicial EXERCICI -1","","000"))</f>
        <v>TICREDINI</v>
      </c>
      <c r="AA49" s="109" t="str">
        <f>IF(_epmOfflineCondition_,"TINGEXCECRI", _xll.EPMOlapMemberO($AA$2,"[TIPUS_DATO].[PARENTH1].[TINGEXCECRI]","TINGEXCECRI - Reconeixement_RI","","000"))</f>
        <v>TINGEXCECRI</v>
      </c>
      <c r="AB49" s="109" t="str">
        <f>IF(_epmOfflineCondition_,"TIPREMAN", _xll.EPMOlapMemberO($AB$2,"[TIPUS_DATO].[PARENTH1].[TIPREMAN]","TIPREMAN - Pressupost manual","","000"))</f>
        <v>TIPREMAN</v>
      </c>
      <c r="AC49" s="109" t="str">
        <f>IF(_epmOfflineCondition_,"TIPRETOT", _xll.EPMOlapMemberO($AC$2,"[TIPUS_DATO].[PARENTH1].[TIPRETOT]","TIPRETOT - Pressupost total","","000"))</f>
        <v>TIPRETOT</v>
      </c>
      <c r="AD49" s="109" t="str">
        <f>IF(_epmOfflineCondition_,"TIPRETOT", _xll.EPMOlapMemberO($AC$2,"[TIPUS_DATO].[PARENTH1].[TIPRETOT]","TIPRETOT - Pressupost total","","000"))</f>
        <v>TIPRETOT</v>
      </c>
      <c r="AE49" s="109" t="str">
        <f>IF(_epmOfflineCondition_,"TIPRETOT", _xll.EPMOlapMemberO($AC$2,"[TIPUS_DATO].[PARENTH1].[TIPRETOT]","TIPRETOT - Pressupost total","","000"))</f>
        <v>TIPRETOT</v>
      </c>
      <c r="AF49" s="109" t="str">
        <f>IF(_epmOfflineCondition_,"TIPRETOT", _xll.EPMOlapMemberO($AC$2,"[TIPUS_DATO].[PARENTH1].[TIPRETOT]","TIPRETOT - Pressupost total","","000"))</f>
        <v>TIPRETOT</v>
      </c>
      <c r="AG49" s="109" t="str">
        <f>IF(_epmOfflineCondition_,"TIPRETOT", _xll.EPMOlapMemberO($AC$2,"[TIPUS_DATO].[PARENTH1].[TIPRETOT]","TIPRETOT - Pressupost total","","000"))</f>
        <v>TIPRETOT</v>
      </c>
      <c r="AH49" s="109" t="str">
        <f>IF(_epmOfflineCondition_,"TIPRETOT", _xll.EPMOlapMemberO($AC$2,"[TIPUS_DATO].[PARENTH1].[TIPRETOT]","TIPRETOT - Pressupost total","","000"))</f>
        <v>TIPRETOT</v>
      </c>
      <c r="AI49" s="109" t="str">
        <f>IF(_epmOfflineCondition_,"TIPRETOT", _xll.EPMOlapMemberO($AC$2,"[TIPUS_DATO].[PARENTH1].[TIPRETOT]","TIPRETOT - Pressupost total","","000"))</f>
        <v>TIPRETOT</v>
      </c>
      <c r="AJ49" s="96"/>
    </row>
    <row r="50" spans="13:36" hidden="1" x14ac:dyDescent="0.3">
      <c r="P50" s="26"/>
      <c r="Q50" s="109" t="str">
        <f>IF(_epmOfflineCondition_,"ID ORGANIC", _xll.FPMXLClient.TechnicalCategory.EPMLocalMember("ID ORGANIC","013","000"))</f>
        <v>ID ORGANIC</v>
      </c>
      <c r="R50" s="109" t="str">
        <f>IF(_epmOfflineCondition_,"DESC ORGANIC", _xll.FPMXLClient.TechnicalCategory.EPMLocalMember("DESC ORGANIC","014","000"))</f>
        <v>DESC ORGANIC</v>
      </c>
      <c r="S50" s="109" t="str">
        <f>IF(_epmOfflineCondition_,"ID ECONOMIC", _xll.FPMXLClient.TechnicalCategory.EPMLocalMember("ID ECONOMIC","000","000"))</f>
        <v>ID ECONOMIC</v>
      </c>
      <c r="T50" s="109" t="str">
        <f>IF(_epmOfflineCondition_,"DESC ECONOMIC", _xll.FPMXLClient.TechnicalCategory.EPMLocalMember("DESC ECONOMIC","001","000"))</f>
        <v>DESC ECONOMIC</v>
      </c>
      <c r="U50" t="str">
        <f>IF(_epmOfflineCondition_,"ID FUNCIONAL", _xll.FPMXLClient.TechnicalCategory.EPMLocalMember("ID FUNCIONAL","002","000"))</f>
        <v>ID FUNCIONAL</v>
      </c>
      <c r="V50" t="str">
        <f>IF(_epmOfflineCondition_,"DESC FUNCIONAL", _xll.FPMXLClient.TechnicalCategory.EPMLocalMember("DESC FUNCIONAL","003","000"))</f>
        <v>DESC FUNCIONAL</v>
      </c>
      <c r="W50" t="str">
        <f>IF(_epmOfflineCondition_,"ID PROJECTS", _xll.FPMXLClient.TechnicalCategory.EPMLocalMember("ID PROJECTS","004","000"))</f>
        <v>ID PROJECTS</v>
      </c>
      <c r="X50" t="str">
        <f>IF(_epmOfflineCondition_,"DESC PROJECTS", _xll.FPMXLClient.TechnicalCategory.EPMLocalMember("DESC PROJECTS","005","000"))</f>
        <v>DESC PROJECTS</v>
      </c>
      <c r="Y50" s="109" t="str">
        <f>IF(_epmOfflineCondition_,"V1_C", _xll.EPMOlapMemberO($Y$3,"[VERSIO].[PARENTH1].[V1_C]","V1_C - Executat","","000"))</f>
        <v>V1_C</v>
      </c>
      <c r="Z50" s="109" t="str">
        <f>IF(_epmOfflineCondition_,"VCARG", _xll.EPMOlapMemberO($Z$3,"[VERSIO].[PARENTH1].[VCARG]","VCARG - Crédits Inicials i plurianuals EcoFin","","000"))</f>
        <v>VCARG</v>
      </c>
      <c r="AA50" s="109" t="str">
        <f>IF(_epmOfflineCondition_,"V1_C", _xll.EPMOlapMemberO($AA$3,"[VERSIO].[PARENTH1].[V1_C]","V1_C - Executat","","000"))</f>
        <v>V1_C</v>
      </c>
      <c r="AB50" s="109" t="str">
        <f>IF(_epmOfflineCondition_,"VF", _xll.EPMOlapMemberO($AB$3,"[VERSIO].[PARENTH1].[VF]","VF - Pressupost aprovat","","000"))</f>
        <v>VF</v>
      </c>
      <c r="AC50" s="109" t="str">
        <f>IF(_epmOfflineCondition_,"VF", _xll.EPMOlapMemberO($AC$3,"[VERSIO].[PARENTH1].[VF]","VF - Pressupost aprovat","","000"))</f>
        <v>VF</v>
      </c>
      <c r="AD50" s="109" t="str">
        <f>IF(_epmOfflineCondition_,"Variació Base", _xll.FPMXLClient.TechnicalCategory.EPMLocalMember("Variació Base","007","000"))</f>
        <v>Variació Base</v>
      </c>
      <c r="AE50" s="109" t="str">
        <f>IF(_epmOfflineCondition_,"% de Variació Base", _xll.FPMXLClient.TechnicalCategory.EPMLocalMember("% de Variació Base","008","000"))</f>
        <v>% de Variació Base</v>
      </c>
      <c r="AF50" s="109" t="str">
        <f>IF(_epmOfflineCondition_,"Variació XXXX", _xll.FPMXLClient.TechnicalCategory.EPMLocalMember("Variació XXXX","009","000"))</f>
        <v>Variació XXXX</v>
      </c>
      <c r="AG50" s="109" t="str">
        <f>IF(_epmOfflineCondition_,"% Variació XXXX", _xll.FPMXLClient.TechnicalCategory.EPMLocalMember("% Variació XXXX","010","000"))</f>
        <v>% Variació XXXX</v>
      </c>
      <c r="AH50" s="109" t="str">
        <f>IF(_epmOfflineCondition_,"Comentaris", _xll.FPMXLClient.TechnicalCategory.EPMLocalMember("Comentaris","011","000"))</f>
        <v>Comentaris</v>
      </c>
      <c r="AI50" s="109" t="str">
        <f>IF(_epmOfflineCondition_,"Savecomment", _xll.FPMXLClient.TechnicalCategory.EPMLocalMember("Savecomment","006","000"))</f>
        <v>Savecomment</v>
      </c>
      <c r="AJ50" s="96"/>
    </row>
    <row r="51" spans="13:36" x14ac:dyDescent="0.3">
      <c r="M51" s="109" t="str">
        <f>IF(_epmOfflineCondition_,"O0730100", _xll.EPMOlapMemberO("[ORGANIC_D].[PARENTH1].[O0730100]","","O0730100","","000"))</f>
        <v>O0730100</v>
      </c>
      <c r="N51" s="109" t="str">
        <f>IF(_epmOfflineCondition_,"E073I32301", _xll.EPMOlapMemberO("[ECONOMIC_D].[PARENTH1].[E073I32301]","","E073I32301","","000"))</f>
        <v>E073I32301</v>
      </c>
      <c r="O51" s="109" t="str">
        <f>IF(_epmOfflineCondition_,"F073I92000", _xll.EPMOlapMemberO("[FUNCTIONAL_D].[PARENTH1].[F073I92000]","","F073I92000","","000"))</f>
        <v>F073I92000</v>
      </c>
      <c r="P51" s="205" t="str">
        <f>IF(_epmOfflineCondition_,"PRDUMMY", _xll.EPMOlapMemberO("[PROJECTS_D].[PARENTH1].[PRDUMMY]","","PRDUMMY","","000"))</f>
        <v>PRDUMMY</v>
      </c>
      <c r="Q51" s="154" t="str">
        <f>IF(P51="TOTAL", "TOTAL", IF(M51="ORDUMMY", "", MID(M51, 5, LEN(M51))))</f>
        <v>0100</v>
      </c>
      <c r="R51" s="154" t="str">
        <f>IF(_epmOfflineCondition_,"Consorci del Besos",IF(P51="TOTAL", " ", _xll.EPMMemberProperty($A$3, M51, $T$4)))</f>
        <v>Consorci del Besos</v>
      </c>
      <c r="S51" s="201" t="str">
        <f>IF(P51="TOTAL", " ", IF(N51="ECDUMMY", "", MID(N51, 6, LEN(N51))))</f>
        <v>32301</v>
      </c>
      <c r="T51" s="201" t="str">
        <f>IF(_epmOfflineCondition_,"TAXES PER ALTRES SERVEIS URBANÍSTICS",IF(P51="TOTAL", " ", _xll.EPMMemberProperty($A$3, N51, $T$4)))</f>
        <v>TAXES PER ALTRES SERVEIS URBANÍSTICS</v>
      </c>
      <c r="U51" s="201" t="str">
        <f>IF(P51="TOTAL", " ", IF(O51="FUDUMMY", "", MID(O51, 6, LEN(O51))))</f>
        <v>92000</v>
      </c>
      <c r="V51" s="201" t="str">
        <f>IF(_epmOfflineCondition_,"Serveis de caràcter general",IF(P51="TOTAL", " ", _xll.EPMMemberProperty($A$3, O51, $T$4)))</f>
        <v>Serveis de caràcter general</v>
      </c>
      <c r="W51" s="201" t="str">
        <f>IF(P51="TOTAL", " ", IF(P51="PRDUMMY", "", MID(P51, 6, LEN(P51))))</f>
        <v/>
      </c>
      <c r="X51" s="201" t="str">
        <f>IF(_epmOfflineCondition_,"",IF(P51="TOTAL", " ", IF(P51="", "Total", _xll.EPMMemberProperty($A$3, P51, $U$4))))</f>
        <v/>
      </c>
      <c r="Y51" s="132"/>
      <c r="Z51" s="202"/>
      <c r="AA51" s="132"/>
      <c r="AB51" s="85">
        <v>1</v>
      </c>
      <c r="AC51" s="202">
        <f>SUM(AB51)</f>
        <v>1</v>
      </c>
      <c r="AD51" s="171">
        <f>AC51-Z51</f>
        <v>1</v>
      </c>
      <c r="AE51" s="204">
        <f>IFERROR((AC51-Z51)/Z51,0)</f>
        <v>0</v>
      </c>
      <c r="AF51" s="171">
        <f>AC51-Y51</f>
        <v>1</v>
      </c>
      <c r="AG51" s="204">
        <f>IFERROR((AC51-Y51)/Y51,0)</f>
        <v>0</v>
      </c>
      <c r="AH51" s="203" t="s">
        <v>135</v>
      </c>
      <c r="AI51" s="202" t="str">
        <f>IF(_epmOfflineCondition_,"0,00%",IF(P51="TOTAL", "", _xll.EPMSaveComment(AH51, $A$3, N51, O51, P51, $E$5, $C$6, M51, $C$9, "TIPRETOT","VF", $C$13, $C$14)))</f>
        <v>0,00%</v>
      </c>
      <c r="AJ51" s="96"/>
    </row>
    <row r="52" spans="13:36" x14ac:dyDescent="0.3">
      <c r="M52" s="109" t="str">
        <f>IF(_epmOfflineCondition_,"O0730100", _xll.EPMOlapMemberO("[ORGANIC_D].[PARENTH1].[O0730100]","","O0730100","","000"))</f>
        <v>O0730100</v>
      </c>
      <c r="N52" s="109" t="str">
        <f>IF(_epmOfflineCondition_,"E073I32500", _xll.EPMOlapMemberO("[ECONOMIC_D].[PARENTH1].[E073I32500]","","E073I32500","","000"))</f>
        <v>E073I32500</v>
      </c>
      <c r="O52" s="109" t="str">
        <f>IF(_epmOfflineCondition_,"F073I92000", _xll.EPMOlapMemberO("[FUNCTIONAL_D].[PARENTH1].[F073I92000]","","F073I92000","","000"))</f>
        <v>F073I92000</v>
      </c>
      <c r="P52" s="205" t="str">
        <f>IF(_epmOfflineCondition_,"PRDUMMY", _xll.EPMOlapMemberO("[PROJECTS_D].[PARENTH1].[PRDUMMY]","","PRDUMMY","","000"))</f>
        <v>PRDUMMY</v>
      </c>
      <c r="Q52" s="154" t="str">
        <f t="shared" ref="Q52:Q91" si="2">IF(P52="TOTAL", "TOTAL", IF(M52="ORDUMMY", "", MID(M52, 5, LEN(M52))))</f>
        <v>0100</v>
      </c>
      <c r="R52" s="154" t="str">
        <f>IF(_epmOfflineCondition_,"Consorci del Besos",IF(P52="TOTAL", " ", _xll.EPMMemberProperty($A$3, M52, $T$4)))</f>
        <v>Consorci del Besos</v>
      </c>
      <c r="S52" s="201" t="str">
        <f t="shared" ref="S52:S91" si="3">IF(P52="TOTAL", " ", IF(N52="ECDUMMY", "", MID(N52, 6, LEN(N52))))</f>
        <v>32500</v>
      </c>
      <c r="T52" s="201" t="str">
        <f>IF(_epmOfflineCondition_,"TAXA PER EXPEDICIÓ DE DOC",IF(P52="TOTAL", " ", _xll.EPMMemberProperty($A$3, N52, $T$4)))</f>
        <v>TAXA PER EXPEDICIÓ DE DOC</v>
      </c>
      <c r="U52" s="201" t="str">
        <f t="shared" ref="U52:U91" si="4">IF(P52="TOTAL", " ", IF(O52="FUDUMMY", "", MID(O52, 6, LEN(O52))))</f>
        <v>92000</v>
      </c>
      <c r="V52" s="201" t="str">
        <f>IF(_epmOfflineCondition_,"Serveis de caràcter general",IF(P52="TOTAL", " ", _xll.EPMMemberProperty($A$3, O52, $T$4)))</f>
        <v>Serveis de caràcter general</v>
      </c>
      <c r="W52" s="201" t="str">
        <f t="shared" ref="W52:W91" si="5">IF(P52="TOTAL", " ", IF(P52="PRDUMMY", "", MID(P52, 6, LEN(P52))))</f>
        <v/>
      </c>
      <c r="X52" s="201" t="str">
        <f>IF(_epmOfflineCondition_,"",IF(P52="TOTAL", " ", IF(P52="", "Total", _xll.EPMMemberProperty($A$3, P52, $U$4))))</f>
        <v/>
      </c>
      <c r="Y52" s="132"/>
      <c r="Z52" s="202"/>
      <c r="AA52" s="132"/>
      <c r="AB52" s="85">
        <v>1</v>
      </c>
      <c r="AC52" s="202">
        <f t="shared" ref="AC52:AC90" si="6">SUM(AB52)</f>
        <v>1</v>
      </c>
      <c r="AD52" s="171">
        <f t="shared" ref="AD52:AD91" si="7">AC52-Z52</f>
        <v>1</v>
      </c>
      <c r="AE52" s="204">
        <f t="shared" ref="AE52:AE91" si="8">IFERROR((AC52-Z52)/Z52,0)</f>
        <v>0</v>
      </c>
      <c r="AF52" s="171">
        <f t="shared" ref="AF52:AF91" si="9">AC52-Y52</f>
        <v>1</v>
      </c>
      <c r="AG52" s="204">
        <f t="shared" ref="AG52:AG91" si="10">IFERROR((AC52-Y52)/Y52,0)</f>
        <v>0</v>
      </c>
      <c r="AH52" s="203" t="s">
        <v>135</v>
      </c>
      <c r="AI52" s="202" t="str">
        <f>IF(_epmOfflineCondition_,"0,00%",IF(P52="TOTAL", "", _xll.EPMSaveComment(AH52, $A$3, N52, O52, P52, $E$5, $C$6, M52, $C$9, "TIPRETOT","VF", $C$13, $C$14)))</f>
        <v>0,00%</v>
      </c>
      <c r="AJ52" s="96"/>
    </row>
    <row r="53" spans="13:36" x14ac:dyDescent="0.3">
      <c r="M53" s="109" t="str">
        <f>IF(_epmOfflineCondition_,"O0730100", _xll.EPMOlapMemberO("[ORGANIC_D].[PARENTH1].[O0730100]","","O0730100","","000"))</f>
        <v>O0730100</v>
      </c>
      <c r="N53" s="109" t="str">
        <f>IF(_epmOfflineCondition_,"E073I36001", _xll.EPMOlapMemberO("[ECONOMIC_D].[PARENTH1].[E073I36001]","","E073I36001","","000"))</f>
        <v>E073I36001</v>
      </c>
      <c r="O53" s="109" t="str">
        <f>IF(_epmOfflineCondition_,"F073I92000", _xll.EPMOlapMemberO("[FUNCTIONAL_D].[PARENTH1].[F073I92000]","","F073I92000","","000"))</f>
        <v>F073I92000</v>
      </c>
      <c r="P53" s="205" t="str">
        <f>IF(_epmOfflineCondition_,"PRDUMMY", _xll.EPMOlapMemberO("[PROJECTS_D].[PARENTH1].[PRDUMMY]","","PRDUMMY","","000"))</f>
        <v>PRDUMMY</v>
      </c>
      <c r="Q53" s="154" t="str">
        <f t="shared" si="2"/>
        <v>0100</v>
      </c>
      <c r="R53" s="154" t="str">
        <f>IF(_epmOfflineCondition_,"Consorci del Besos",IF(P53="TOTAL", " ", _xll.EPMMemberProperty($A$3, M53, $T$4)))</f>
        <v>Consorci del Besos</v>
      </c>
      <c r="S53" s="201" t="str">
        <f t="shared" si="3"/>
        <v>36001</v>
      </c>
      <c r="T53" s="201" t="str">
        <f>IF(_epmOfflineCondition_,"VENDA D'ENERGIA SOLAR",IF(P53="TOTAL", " ", _xll.EPMMemberProperty($A$3, N53, $T$4)))</f>
        <v>VENDA D'ENERGIA SOLAR</v>
      </c>
      <c r="U53" s="201" t="str">
        <f t="shared" si="4"/>
        <v>92000</v>
      </c>
      <c r="V53" s="201" t="str">
        <f>IF(_epmOfflineCondition_,"Serveis de caràcter general",IF(P53="TOTAL", " ", _xll.EPMMemberProperty($A$3, O53, $T$4)))</f>
        <v>Serveis de caràcter general</v>
      </c>
      <c r="W53" s="201" t="str">
        <f t="shared" si="5"/>
        <v/>
      </c>
      <c r="X53" s="201" t="str">
        <f>IF(_epmOfflineCondition_,"",IF(P53="TOTAL", " ", IF(P53="", "Total", _xll.EPMMemberProperty($A$3, P53, $U$4))))</f>
        <v/>
      </c>
      <c r="Y53" s="132">
        <v>5192.97</v>
      </c>
      <c r="Z53" s="202"/>
      <c r="AA53" s="132"/>
      <c r="AB53" s="85">
        <v>4500</v>
      </c>
      <c r="AC53" s="202">
        <f t="shared" si="6"/>
        <v>4500</v>
      </c>
      <c r="AD53" s="171">
        <f t="shared" si="7"/>
        <v>4500</v>
      </c>
      <c r="AE53" s="204">
        <f t="shared" si="8"/>
        <v>0</v>
      </c>
      <c r="AF53" s="171">
        <f t="shared" si="9"/>
        <v>-692.97000000000025</v>
      </c>
      <c r="AG53" s="204">
        <f t="shared" si="10"/>
        <v>-0.1334438673822495</v>
      </c>
      <c r="AH53" s="203" t="s">
        <v>136</v>
      </c>
      <c r="AI53" s="202" t="str">
        <f>IF(_epmOfflineCondition_,"-13,34%",IF(P53="TOTAL", "", _xll.EPMSaveComment(AH53, $A$3, N53, O53, P53, $E$5, $C$6, M53, $C$9, "TIPRETOT","VF", $C$13, $C$14)))</f>
        <v>-13,34%</v>
      </c>
      <c r="AJ53" s="96"/>
    </row>
    <row r="54" spans="13:36" x14ac:dyDescent="0.3">
      <c r="M54" s="109" t="str">
        <f>IF(_epmOfflineCondition_,"O0730100", _xll.EPMOlapMemberO("[ORGANIC_D].[PARENTH1].[O0730100]","","O0730100","","000"))</f>
        <v>O0730100</v>
      </c>
      <c r="N54" s="109" t="str">
        <f>IF(_epmOfflineCondition_,"E073I39610", _xll.EPMOlapMemberO("[ECONOMIC_D].[PARENTH1].[E073I39610]","","E073I39610","","000"))</f>
        <v>E073I39610</v>
      </c>
      <c r="O54" s="109" t="str">
        <f>IF(_epmOfflineCondition_,"F073I92000", _xll.EPMOlapMemberO("[FUNCTIONAL_D].[PARENTH1].[F073I92000]","","F073I92000","","000"))</f>
        <v>F073I92000</v>
      </c>
      <c r="P54" s="205" t="str">
        <f>IF(_epmOfflineCondition_,"PRDUMMY", _xll.EPMOlapMemberO("[PROJECTS_D].[PARENTH1].[PRDUMMY]","","PRDUMMY","","000"))</f>
        <v>PRDUMMY</v>
      </c>
      <c r="Q54" s="154" t="str">
        <f t="shared" si="2"/>
        <v>0100</v>
      </c>
      <c r="R54" s="154" t="str">
        <f>IF(_epmOfflineCondition_,"Consorci del Besos",IF(P54="TOTAL", " ", _xll.EPMMemberProperty($A$3, M54, $T$4)))</f>
        <v>Consorci del Besos</v>
      </c>
      <c r="S54" s="201" t="str">
        <f t="shared" si="3"/>
        <v>39610</v>
      </c>
      <c r="T54" s="201" t="str">
        <f>IF(_epmOfflineCondition_,"QUOTES URBANÍSTIQUES",IF(P54="TOTAL", " ", _xll.EPMMemberProperty($A$3, N54, $T$4)))</f>
        <v>QUOTES URBANÍSTIQUES</v>
      </c>
      <c r="U54" s="201" t="str">
        <f t="shared" si="4"/>
        <v>92000</v>
      </c>
      <c r="V54" s="201" t="str">
        <f>IF(_epmOfflineCondition_,"Serveis de caràcter general",IF(P54="TOTAL", " ", _xll.EPMMemberProperty($A$3, O54, $T$4)))</f>
        <v>Serveis de caràcter general</v>
      </c>
      <c r="W54" s="201" t="str">
        <f t="shared" si="5"/>
        <v/>
      </c>
      <c r="X54" s="201" t="str">
        <f>IF(_epmOfflineCondition_,"",IF(P54="TOTAL", " ", IF(P54="", "Total", _xll.EPMMemberProperty($A$3, P54, $U$4))))</f>
        <v/>
      </c>
      <c r="Y54" s="132"/>
      <c r="Z54" s="202"/>
      <c r="AA54" s="132"/>
      <c r="AB54" s="85">
        <v>1</v>
      </c>
      <c r="AC54" s="202">
        <f t="shared" si="6"/>
        <v>1</v>
      </c>
      <c r="AD54" s="171">
        <f t="shared" si="7"/>
        <v>1</v>
      </c>
      <c r="AE54" s="204">
        <f t="shared" si="8"/>
        <v>0</v>
      </c>
      <c r="AF54" s="171">
        <f t="shared" si="9"/>
        <v>1</v>
      </c>
      <c r="AG54" s="204">
        <f t="shared" si="10"/>
        <v>0</v>
      </c>
      <c r="AH54" s="203" t="s">
        <v>135</v>
      </c>
      <c r="AI54" s="202" t="str">
        <f>IF(_epmOfflineCondition_,"0,00%",IF(P54="TOTAL", "", _xll.EPMSaveComment(AH54, $A$3, N54, O54, P54, $E$5, $C$6, M54, $C$9, "TIPRETOT","VF", $C$13, $C$14)))</f>
        <v>0,00%</v>
      </c>
      <c r="AJ54" s="96"/>
    </row>
    <row r="55" spans="13:36" x14ac:dyDescent="0.3">
      <c r="M55" s="109" t="str">
        <f>IF(_epmOfflineCondition_,"O0730100", _xll.EPMOlapMemberO("[ORGANIC_D].[PARENTH1].[O0730100]","","O0730100","","000"))</f>
        <v>O0730100</v>
      </c>
      <c r="N55" s="109" t="str">
        <f>IF(_epmOfflineCondition_,"E073I39699", _xll.EPMOlapMemberO("[ECONOMIC_D].[PARENTH1].[E073I39699]","","E073I39699","","000"))</f>
        <v>E073I39699</v>
      </c>
      <c r="O55" s="109" t="str">
        <f>IF(_epmOfflineCondition_,"F073I92000", _xll.EPMOlapMemberO("[FUNCTIONAL_D].[PARENTH1].[F073I92000]","","F073I92000","","000"))</f>
        <v>F073I92000</v>
      </c>
      <c r="P55" s="205" t="str">
        <f>IF(_epmOfflineCondition_,"PRDUMMY", _xll.EPMOlapMemberO("[PROJECTS_D].[PARENTH1].[PRDUMMY]","","PRDUMMY","","000"))</f>
        <v>PRDUMMY</v>
      </c>
      <c r="Q55" s="154" t="str">
        <f t="shared" si="2"/>
        <v>0100</v>
      </c>
      <c r="R55" s="154" t="str">
        <f>IF(_epmOfflineCondition_,"Consorci del Besos",IF(P55="TOTAL", " ", _xll.EPMMemberProperty($A$3, M55, $T$4)))</f>
        <v>Consorci del Besos</v>
      </c>
      <c r="S55" s="201" t="str">
        <f t="shared" si="3"/>
        <v>39699</v>
      </c>
      <c r="T55" s="201" t="str">
        <f>IF(_epmOfflineCondition_,"ALTRES INGRESSOS PER ACTUACIONS URBANÍSTIQUES",IF(P55="TOTAL", " ", _xll.EPMMemberProperty($A$3, N55, $T$4)))</f>
        <v>ALTRES INGRESSOS PER ACTUACIONS URBANÍSTIQUES</v>
      </c>
      <c r="U55" s="201" t="str">
        <f t="shared" si="4"/>
        <v>92000</v>
      </c>
      <c r="V55" s="201" t="str">
        <f>IF(_epmOfflineCondition_,"Serveis de caràcter general",IF(P55="TOTAL", " ", _xll.EPMMemberProperty($A$3, O55, $T$4)))</f>
        <v>Serveis de caràcter general</v>
      </c>
      <c r="W55" s="201" t="str">
        <f t="shared" si="5"/>
        <v/>
      </c>
      <c r="X55" s="201" t="str">
        <f>IF(_epmOfflineCondition_,"",IF(P55="TOTAL", " ", IF(P55="", "Total", _xll.EPMMemberProperty($A$3, P55, $U$4))))</f>
        <v/>
      </c>
      <c r="Y55" s="132"/>
      <c r="Z55" s="202"/>
      <c r="AA55" s="132"/>
      <c r="AB55" s="85">
        <v>1</v>
      </c>
      <c r="AC55" s="202">
        <f t="shared" si="6"/>
        <v>1</v>
      </c>
      <c r="AD55" s="171">
        <f t="shared" si="7"/>
        <v>1</v>
      </c>
      <c r="AE55" s="204">
        <f t="shared" si="8"/>
        <v>0</v>
      </c>
      <c r="AF55" s="171">
        <f t="shared" si="9"/>
        <v>1</v>
      </c>
      <c r="AG55" s="204">
        <f t="shared" si="10"/>
        <v>0</v>
      </c>
      <c r="AH55" s="203" t="s">
        <v>135</v>
      </c>
      <c r="AI55" s="202" t="str">
        <f>IF(_epmOfflineCondition_,"0,00%",IF(P55="TOTAL", "", _xll.EPMSaveComment(AH55, $A$3, N55, O55, P55, $E$5, $C$6, M55, $C$9, "TIPRETOT","VF", $C$13, $C$14)))</f>
        <v>0,00%</v>
      </c>
      <c r="AJ55" s="96"/>
    </row>
    <row r="56" spans="13:36" x14ac:dyDescent="0.3">
      <c r="M56" s="109" t="str">
        <f>IF(_epmOfflineCondition_,"O0730100", _xll.EPMOlapMemberO("[ORGANIC_D].[PARENTH1].[O0730100]","","O0730100","","000"))</f>
        <v>O0730100</v>
      </c>
      <c r="N56" s="109" t="str">
        <f>IF(_epmOfflineCondition_,"E073I39999", _xll.EPMOlapMemberO("[ECONOMIC_D].[PARENTH1].[E073I39999]","","E073I39999","","000"))</f>
        <v>E073I39999</v>
      </c>
      <c r="O56" s="109" t="str">
        <f>IF(_epmOfflineCondition_,"F073I92000", _xll.EPMOlapMemberO("[FUNCTIONAL_D].[PARENTH1].[F073I92000]","","F073I92000","","000"))</f>
        <v>F073I92000</v>
      </c>
      <c r="P56" s="205" t="str">
        <f>IF(_epmOfflineCondition_,"PRDUMMY", _xll.EPMOlapMemberO("[PROJECTS_D].[PARENTH1].[PRDUMMY]","","PRDUMMY","","000"))</f>
        <v>PRDUMMY</v>
      </c>
      <c r="Q56" s="154" t="str">
        <f t="shared" si="2"/>
        <v>0100</v>
      </c>
      <c r="R56" s="154" t="str">
        <f>IF(_epmOfflineCondition_,"Consorci del Besos",IF(P56="TOTAL", " ", _xll.EPMMemberProperty($A$3, M56, $T$4)))</f>
        <v>Consorci del Besos</v>
      </c>
      <c r="S56" s="201" t="str">
        <f t="shared" si="3"/>
        <v>39999</v>
      </c>
      <c r="T56" s="201" t="str">
        <f>IF(_epmOfflineCondition_,"ALTRES INGRESSOS DIVERSOS",IF(P56="TOTAL", " ", _xll.EPMMemberProperty($A$3, N56, $T$4)))</f>
        <v>ALTRES INGRESSOS DIVERSOS</v>
      </c>
      <c r="U56" s="201" t="str">
        <f t="shared" si="4"/>
        <v>92000</v>
      </c>
      <c r="V56" s="201" t="str">
        <f>IF(_epmOfflineCondition_,"Serveis de caràcter general",IF(P56="TOTAL", " ", _xll.EPMMemberProperty($A$3, O56, $T$4)))</f>
        <v>Serveis de caràcter general</v>
      </c>
      <c r="W56" s="201" t="str">
        <f t="shared" si="5"/>
        <v/>
      </c>
      <c r="X56" s="201" t="str">
        <f>IF(_epmOfflineCondition_,"",IF(P56="TOTAL", " ", IF(P56="", "Total", _xll.EPMMemberProperty($A$3, P56, $U$4))))</f>
        <v/>
      </c>
      <c r="Y56" s="132"/>
      <c r="Z56" s="202"/>
      <c r="AA56" s="132"/>
      <c r="AB56" s="85">
        <v>40000</v>
      </c>
      <c r="AC56" s="202">
        <f t="shared" si="6"/>
        <v>40000</v>
      </c>
      <c r="AD56" s="171">
        <f t="shared" si="7"/>
        <v>40000</v>
      </c>
      <c r="AE56" s="204">
        <f t="shared" si="8"/>
        <v>0</v>
      </c>
      <c r="AF56" s="171">
        <f t="shared" si="9"/>
        <v>40000</v>
      </c>
      <c r="AG56" s="204">
        <f t="shared" si="10"/>
        <v>0</v>
      </c>
      <c r="AH56" s="203" t="s">
        <v>135</v>
      </c>
      <c r="AI56" s="202" t="str">
        <f>IF(_epmOfflineCondition_,"0,00%",IF(P56="TOTAL", "", _xll.EPMSaveComment(AH56, $A$3, N56, O56, P56, $E$5, $C$6, M56, $C$9, "TIPRETOT","VF", $C$13, $C$14)))</f>
        <v>0,00%</v>
      </c>
      <c r="AJ56" s="96"/>
    </row>
    <row r="57" spans="13:36" x14ac:dyDescent="0.3">
      <c r="M57" s="109" t="str">
        <f>IF(_epmOfflineCondition_,"O0730100", _xll.EPMOlapMemberO("[ORGANIC_D].[PARENTH1].[O0730100]","","O0730100","","000"))</f>
        <v>O0730100</v>
      </c>
      <c r="N57" s="109" t="str">
        <f>IF(_epmOfflineCondition_,"E073I45060", _xll.EPMOlapMemberO("[ECONOMIC_D].[PARENTH1].[E073I45060]","","E073I45060","","000"))</f>
        <v>E073I45060</v>
      </c>
      <c r="O57" s="109" t="str">
        <f>IF(_epmOfflineCondition_,"F073I92000", _xll.EPMOlapMemberO("[FUNCTIONAL_D].[PARENTH1].[F073I92000]","","F073I92000","","000"))</f>
        <v>F073I92000</v>
      </c>
      <c r="P57" s="205" t="str">
        <f>IF(_epmOfflineCondition_,"PRDUMMY", _xll.EPMOlapMemberO("[PROJECTS_D].[PARENTH1].[PRDUMMY]","","PRDUMMY","","000"))</f>
        <v>PRDUMMY</v>
      </c>
      <c r="Q57" s="154" t="str">
        <f t="shared" si="2"/>
        <v>0100</v>
      </c>
      <c r="R57" s="154" t="str">
        <f>IF(_epmOfflineCondition_,"Consorci del Besos",IF(P57="TOTAL", " ", _xll.EPMMemberProperty($A$3, M57, $T$4)))</f>
        <v>Consorci del Besos</v>
      </c>
      <c r="S57" s="201" t="str">
        <f t="shared" si="3"/>
        <v>45060</v>
      </c>
      <c r="T57" s="201" t="str">
        <f>IF(_epmOfflineCondition_,"DE LA GENERALITAT DE CATALUNYA PER ALTRES CONVENIS",IF(P57="TOTAL", " ", _xll.EPMMemberProperty($A$3, N57, $T$4)))</f>
        <v>DE LA GENERALITAT DE CATALUNYA PER ALTRES CONVENIS</v>
      </c>
      <c r="U57" s="201" t="str">
        <f t="shared" si="4"/>
        <v>92000</v>
      </c>
      <c r="V57" s="201" t="str">
        <f>IF(_epmOfflineCondition_,"Serveis de caràcter general",IF(P57="TOTAL", " ", _xll.EPMMemberProperty($A$3, O57, $T$4)))</f>
        <v>Serveis de caràcter general</v>
      </c>
      <c r="W57" s="201" t="str">
        <f t="shared" si="5"/>
        <v/>
      </c>
      <c r="X57" s="201" t="str">
        <f>IF(_epmOfflineCondition_,"",IF(P57="TOTAL", " ", IF(P57="", "Total", _xll.EPMMemberProperty($A$3, P57, $U$4))))</f>
        <v/>
      </c>
      <c r="Y57" s="132"/>
      <c r="Z57" s="202"/>
      <c r="AA57" s="132"/>
      <c r="AB57" s="85">
        <v>1</v>
      </c>
      <c r="AC57" s="202">
        <f t="shared" si="6"/>
        <v>1</v>
      </c>
      <c r="AD57" s="171">
        <f t="shared" si="7"/>
        <v>1</v>
      </c>
      <c r="AE57" s="204">
        <f t="shared" si="8"/>
        <v>0</v>
      </c>
      <c r="AF57" s="171">
        <f t="shared" si="9"/>
        <v>1</v>
      </c>
      <c r="AG57" s="204">
        <f t="shared" si="10"/>
        <v>0</v>
      </c>
      <c r="AH57" s="203" t="s">
        <v>135</v>
      </c>
      <c r="AI57" s="202" t="str">
        <f>IF(_epmOfflineCondition_,"0,00%",IF(P57="TOTAL", "", _xll.EPMSaveComment(AH57, $A$3, N57, O57, P57, $E$5, $C$6, M57, $C$9, "TIPRETOT","VF", $C$13, $C$14)))</f>
        <v>0,00%</v>
      </c>
      <c r="AJ57" s="96"/>
    </row>
    <row r="58" spans="13:36" x14ac:dyDescent="0.3">
      <c r="M58" s="109" t="str">
        <f>IF(_epmOfflineCondition_,"O0730100", _xll.EPMOlapMemberO("[ORGANIC_D].[PARENTH1].[O0730100]","","O0730100","","000"))</f>
        <v>O0730100</v>
      </c>
      <c r="N58" s="109" t="str">
        <f>IF(_epmOfflineCondition_,"E073I46200", _xll.EPMOlapMemberO("[ECONOMIC_D].[PARENTH1].[E073I46200]","","E073I46200","","000"))</f>
        <v>E073I46200</v>
      </c>
      <c r="O58" s="109" t="str">
        <f>IF(_epmOfflineCondition_,"F073I92000", _xll.EPMOlapMemberO("[FUNCTIONAL_D].[PARENTH1].[F073I92000]","","F073I92000","","000"))</f>
        <v>F073I92000</v>
      </c>
      <c r="P58" s="205" t="str">
        <f>IF(_epmOfflineCondition_,"PRDUMMY", _xll.EPMOlapMemberO("[PROJECTS_D].[PARENTH1].[PRDUMMY]","","PRDUMMY","","000"))</f>
        <v>PRDUMMY</v>
      </c>
      <c r="Q58" s="154" t="str">
        <f t="shared" si="2"/>
        <v>0100</v>
      </c>
      <c r="R58" s="154" t="str">
        <f>IF(_epmOfflineCondition_,"Consorci del Besos",IF(P58="TOTAL", " ", _xll.EPMMemberProperty($A$3, M58, $T$4)))</f>
        <v>Consorci del Besos</v>
      </c>
      <c r="S58" s="201" t="str">
        <f t="shared" si="3"/>
        <v>46200</v>
      </c>
      <c r="T58" s="201" t="str">
        <f>IF(_epmOfflineCondition_,"DE L'AJUNTAMENT DE BARCELONA (ORDINARI)",IF(P58="TOTAL", " ", _xll.EPMMemberProperty($A$3, N58, $T$4)))</f>
        <v>DE L'AJUNTAMENT DE BARCELONA (ORDINARI)</v>
      </c>
      <c r="U58" s="201" t="str">
        <f t="shared" si="4"/>
        <v>92000</v>
      </c>
      <c r="V58" s="201" t="str">
        <f>IF(_epmOfflineCondition_,"Serveis de caràcter general",IF(P58="TOTAL", " ", _xll.EPMMemberProperty($A$3, O58, $T$4)))</f>
        <v>Serveis de caràcter general</v>
      </c>
      <c r="W58" s="201" t="str">
        <f t="shared" si="5"/>
        <v/>
      </c>
      <c r="X58" s="201" t="str">
        <f>IF(_epmOfflineCondition_,"",IF(P58="TOTAL", " ", IF(P58="", "Total", _xll.EPMMemberProperty($A$3, P58, $U$4))))</f>
        <v/>
      </c>
      <c r="Y58" s="132">
        <v>561169</v>
      </c>
      <c r="Z58" s="202"/>
      <c r="AA58" s="132"/>
      <c r="AB58" s="85">
        <v>674672</v>
      </c>
      <c r="AC58" s="202">
        <f t="shared" si="6"/>
        <v>674672</v>
      </c>
      <c r="AD58" s="171">
        <f t="shared" si="7"/>
        <v>674672</v>
      </c>
      <c r="AE58" s="204">
        <f t="shared" si="8"/>
        <v>0</v>
      </c>
      <c r="AF58" s="171">
        <f t="shared" si="9"/>
        <v>113503</v>
      </c>
      <c r="AG58" s="204">
        <f t="shared" si="10"/>
        <v>0.20226170725752848</v>
      </c>
      <c r="AH58" s="203" t="s">
        <v>137</v>
      </c>
      <c r="AI58" s="202" t="str">
        <f>IF(_epmOfflineCondition_,"20,23%",IF(P58="TOTAL", "", _xll.EPMSaveComment(AH58, $A$3, N58, O58, P58, $E$5, $C$6, M58, $C$9, "TIPRETOT","VF", $C$13, $C$14)))</f>
        <v>20,23%</v>
      </c>
      <c r="AJ58" s="96"/>
    </row>
    <row r="59" spans="13:36" x14ac:dyDescent="0.3">
      <c r="M59" s="109" t="str">
        <f>IF(_epmOfflineCondition_,"O0730100", _xll.EPMOlapMemberO("[ORGANIC_D].[PARENTH1].[O0730100]","","O0730100","","000"))</f>
        <v>O0730100</v>
      </c>
      <c r="N59" s="109" t="str">
        <f>IF(_epmOfflineCondition_,"E073I46201", _xll.EPMOlapMemberO("[ECONOMIC_D].[PARENTH1].[E073I46201]","","E073I46201","","000"))</f>
        <v>E073I46201</v>
      </c>
      <c r="O59" s="109" t="str">
        <f>IF(_epmOfflineCondition_,"F073I92000", _xll.EPMOlapMemberO("[FUNCTIONAL_D].[PARENTH1].[F073I92000]","","F073I92000","","000"))</f>
        <v>F073I92000</v>
      </c>
      <c r="P59" s="205" t="str">
        <f>IF(_epmOfflineCondition_,"PRDUMMY", _xll.EPMOlapMemberO("[PROJECTS_D].[PARENTH1].[PRDUMMY]","","PRDUMMY","","000"))</f>
        <v>PRDUMMY</v>
      </c>
      <c r="Q59" s="154" t="str">
        <f t="shared" si="2"/>
        <v>0100</v>
      </c>
      <c r="R59" s="154" t="str">
        <f>IF(_epmOfflineCondition_,"Consorci del Besos",IF(P59="TOTAL", " ", _xll.EPMMemberProperty($A$3, M59, $T$4)))</f>
        <v>Consorci del Besos</v>
      </c>
      <c r="S59" s="201" t="str">
        <f t="shared" si="3"/>
        <v>46201</v>
      </c>
      <c r="T59" s="201" t="str">
        <f>IF(_epmOfflineCondition_,"DE L'AJUNTAMENT DE BARCELONA (ZONA FÒRUM)",IF(P59="TOTAL", " ", _xll.EPMMemberProperty($A$3, N59, $T$4)))</f>
        <v>DE L'AJUNTAMENT DE BARCELONA (ZONA FÒRUM)</v>
      </c>
      <c r="U59" s="201" t="str">
        <f t="shared" si="4"/>
        <v>92000</v>
      </c>
      <c r="V59" s="201" t="str">
        <f>IF(_epmOfflineCondition_,"Serveis de caràcter general",IF(P59="TOTAL", " ", _xll.EPMMemberProperty($A$3, O59, $T$4)))</f>
        <v>Serveis de caràcter general</v>
      </c>
      <c r="W59" s="201" t="str">
        <f t="shared" si="5"/>
        <v/>
      </c>
      <c r="X59" s="201" t="str">
        <f>IF(_epmOfflineCondition_,"",IF(P59="TOTAL", " ", IF(P59="", "Total", _xll.EPMMemberProperty($A$3, P59, $U$4))))</f>
        <v/>
      </c>
      <c r="Y59" s="132">
        <v>594672</v>
      </c>
      <c r="Z59" s="202"/>
      <c r="AA59" s="132"/>
      <c r="AB59" s="85">
        <v>211000</v>
      </c>
      <c r="AC59" s="202">
        <f t="shared" si="6"/>
        <v>211000</v>
      </c>
      <c r="AD59" s="171">
        <f t="shared" si="7"/>
        <v>211000</v>
      </c>
      <c r="AE59" s="204">
        <f t="shared" si="8"/>
        <v>0</v>
      </c>
      <c r="AF59" s="171">
        <f t="shared" si="9"/>
        <v>-383672</v>
      </c>
      <c r="AG59" s="204">
        <f t="shared" si="10"/>
        <v>-0.64518255441655237</v>
      </c>
      <c r="AH59" s="203" t="s">
        <v>138</v>
      </c>
      <c r="AI59" s="202" t="str">
        <f>IF(_epmOfflineCondition_,"-64,52%",IF(P59="TOTAL", "", _xll.EPMSaveComment(AH59, $A$3, N59, O59, P59, $E$5, $C$6, M59, $C$9, "TIPRETOT","VF", $C$13, $C$14)))</f>
        <v>-64,52%</v>
      </c>
      <c r="AJ59" s="96"/>
    </row>
    <row r="60" spans="13:36" x14ac:dyDescent="0.3">
      <c r="M60" s="109" t="str">
        <f>IF(_epmOfflineCondition_,"O0730100", _xll.EPMOlapMemberO("[ORGANIC_D].[PARENTH1].[O0730100]","","O0730100","","000"))</f>
        <v>O0730100</v>
      </c>
      <c r="N60" s="109" t="str">
        <f>IF(_epmOfflineCondition_,"E073I46202", _xll.EPMOlapMemberO("[ECONOMIC_D].[PARENTH1].[E073I46202]","","E073I46202","","000"))</f>
        <v>E073I46202</v>
      </c>
      <c r="O60" s="109" t="str">
        <f>IF(_epmOfflineCondition_,"F073I92000", _xll.EPMOlapMemberO("[FUNCTIONAL_D].[PARENTH1].[F073I92000]","","F073I92000","","000"))</f>
        <v>F073I92000</v>
      </c>
      <c r="P60" s="205" t="str">
        <f>IF(_epmOfflineCondition_,"PRDUMMY", _xll.EPMOlapMemberO("[PROJECTS_D].[PARENTH1].[PRDUMMY]","","PRDUMMY","","000"))</f>
        <v>PRDUMMY</v>
      </c>
      <c r="Q60" s="154" t="str">
        <f t="shared" si="2"/>
        <v>0100</v>
      </c>
      <c r="R60" s="154" t="str">
        <f>IF(_epmOfflineCondition_,"Consorci del Besos",IF(P60="TOTAL", " ", _xll.EPMMemberProperty($A$3, M60, $T$4)))</f>
        <v>Consorci del Besos</v>
      </c>
      <c r="S60" s="201" t="str">
        <f t="shared" si="3"/>
        <v>46202</v>
      </c>
      <c r="T60" s="201" t="str">
        <f>IF(_epmOfflineCondition_,"DE L'AJUNTAMENT DE BARCELONA (RSU)",IF(P60="TOTAL", " ", _xll.EPMMemberProperty($A$3, N60, $T$4)))</f>
        <v>DE L'AJUNTAMENT DE BARCELONA (RSU)</v>
      </c>
      <c r="U60" s="201" t="str">
        <f t="shared" si="4"/>
        <v>92000</v>
      </c>
      <c r="V60" s="201" t="str">
        <f>IF(_epmOfflineCondition_,"Serveis de caràcter general",IF(P60="TOTAL", " ", _xll.EPMMemberProperty($A$3, O60, $T$4)))</f>
        <v>Serveis de caràcter general</v>
      </c>
      <c r="W60" s="201" t="str">
        <f t="shared" si="5"/>
        <v/>
      </c>
      <c r="X60" s="201" t="str">
        <f>IF(_epmOfflineCondition_,"",IF(P60="TOTAL", " ", IF(P60="", "Total", _xll.EPMMemberProperty($A$3, P60, $U$4))))</f>
        <v/>
      </c>
      <c r="Y60" s="132">
        <v>347663</v>
      </c>
      <c r="Z60" s="202"/>
      <c r="AA60" s="132"/>
      <c r="AB60" s="85">
        <v>50000</v>
      </c>
      <c r="AC60" s="202">
        <f t="shared" si="6"/>
        <v>50000</v>
      </c>
      <c r="AD60" s="171">
        <f t="shared" si="7"/>
        <v>50000</v>
      </c>
      <c r="AE60" s="204">
        <f t="shared" si="8"/>
        <v>0</v>
      </c>
      <c r="AF60" s="171">
        <f t="shared" si="9"/>
        <v>-297663</v>
      </c>
      <c r="AG60" s="204">
        <f t="shared" si="10"/>
        <v>-0.85618256760138411</v>
      </c>
      <c r="AH60" s="203" t="s">
        <v>139</v>
      </c>
      <c r="AI60" s="202" t="str">
        <f>IF(_epmOfflineCondition_,"-85,62%",IF(P60="TOTAL", "", _xll.EPMSaveComment(AH60, $A$3, N60, O60, P60, $E$5, $C$6, M60, $C$9, "TIPRETOT","VF", $C$13, $C$14)))</f>
        <v>-85,62%</v>
      </c>
      <c r="AJ60" s="96"/>
    </row>
    <row r="61" spans="13:36" x14ac:dyDescent="0.3">
      <c r="M61" s="109" t="str">
        <f>IF(_epmOfflineCondition_,"O0730100", _xll.EPMOlapMemberO("[ORGANIC_D].[PARENTH1].[O0730100]","","O0730100","","000"))</f>
        <v>O0730100</v>
      </c>
      <c r="N61" s="109" t="str">
        <f>IF(_epmOfflineCondition_,"E073I46203", _xll.EPMOlapMemberO("[ECONOMIC_D].[PARENTH1].[E073I46203]","","E073I46203","","000"))</f>
        <v>E073I46203</v>
      </c>
      <c r="O61" s="109" t="str">
        <f>IF(_epmOfflineCondition_,"F073I92000", _xll.EPMOlapMemberO("[FUNCTIONAL_D].[PARENTH1].[F073I92000]","","F073I92000","","000"))</f>
        <v>F073I92000</v>
      </c>
      <c r="P61" s="205" t="str">
        <f>IF(_epmOfflineCondition_,"PRDUMMY", _xll.EPMOlapMemberO("[PROJECTS_D].[PARENTH1].[PRDUMMY]","","PRDUMMY","","000"))</f>
        <v>PRDUMMY</v>
      </c>
      <c r="Q61" s="154" t="str">
        <f t="shared" si="2"/>
        <v>0100</v>
      </c>
      <c r="R61" s="154" t="str">
        <f>IF(_epmOfflineCondition_,"Consorci del Besos",IF(P61="TOTAL", " ", _xll.EPMMemberProperty($A$3, M61, $T$4)))</f>
        <v>Consorci del Besos</v>
      </c>
      <c r="S61" s="201" t="str">
        <f t="shared" si="3"/>
        <v>46203</v>
      </c>
      <c r="T61" s="201" t="str">
        <f>IF(_epmOfflineCondition_,"DE L'AJUNTAMENT DE BARCELONA (OFICINA TÈCNICA)",IF(P61="TOTAL", " ", _xll.EPMMemberProperty($A$3, N61, $T$4)))</f>
        <v>DE L'AJUNTAMENT DE BARCELONA (OFICINA TÈCNICA)</v>
      </c>
      <c r="U61" s="201" t="str">
        <f t="shared" si="4"/>
        <v>92000</v>
      </c>
      <c r="V61" s="201" t="str">
        <f>IF(_epmOfflineCondition_,"Serveis de caràcter general",IF(P61="TOTAL", " ", _xll.EPMMemberProperty($A$3, O61, $T$4)))</f>
        <v>Serveis de caràcter general</v>
      </c>
      <c r="W61" s="201" t="str">
        <f t="shared" si="5"/>
        <v/>
      </c>
      <c r="X61" s="201" t="str">
        <f>IF(_epmOfflineCondition_,"",IF(P61="TOTAL", " ", IF(P61="", "Total", _xll.EPMMemberProperty($A$3, P61, $U$4))))</f>
        <v/>
      </c>
      <c r="Y61" s="132">
        <v>416472.6</v>
      </c>
      <c r="Z61" s="202"/>
      <c r="AA61" s="132"/>
      <c r="AB61" s="85">
        <v>50000</v>
      </c>
      <c r="AC61" s="202">
        <f t="shared" si="6"/>
        <v>50000</v>
      </c>
      <c r="AD61" s="171">
        <f t="shared" si="7"/>
        <v>50000</v>
      </c>
      <c r="AE61" s="204">
        <f t="shared" si="8"/>
        <v>0</v>
      </c>
      <c r="AF61" s="171">
        <f t="shared" si="9"/>
        <v>-366472.6</v>
      </c>
      <c r="AG61" s="204">
        <f t="shared" si="10"/>
        <v>-0.87994408275598446</v>
      </c>
      <c r="AH61" s="203" t="s">
        <v>140</v>
      </c>
      <c r="AI61" s="202" t="str">
        <f>IF(_epmOfflineCondition_,"-87,99%",IF(P61="TOTAL", "", _xll.EPMSaveComment(AH61, $A$3, N61, O61, P61, $E$5, $C$6, M61, $C$9, "TIPRETOT","VF", $C$13, $C$14)))</f>
        <v>-87,99%</v>
      </c>
      <c r="AJ61" s="96"/>
    </row>
    <row r="62" spans="13:36" x14ac:dyDescent="0.3">
      <c r="M62" s="109" t="str">
        <f>IF(_epmOfflineCondition_,"O0730100", _xll.EPMOlapMemberO("[ORGANIC_D].[PARENTH1].[O0730100]","","O0730100","","000"))</f>
        <v>O0730100</v>
      </c>
      <c r="N62" s="109" t="str">
        <f>IF(_epmOfflineCondition_,"E073I46204", _xll.EPMOlapMemberO("[ECONOMIC_D].[PARENTH1].[E073I46204]","","E073I46204","","000"))</f>
        <v>E073I46204</v>
      </c>
      <c r="O62" s="109" t="str">
        <f>IF(_epmOfflineCondition_,"F073I92000", _xll.EPMOlapMemberO("[FUNCTIONAL_D].[PARENTH1].[F073I92000]","","F073I92000","","000"))</f>
        <v>F073I92000</v>
      </c>
      <c r="P62" s="205" t="str">
        <f>IF(_epmOfflineCondition_,"PRDUMMY", _xll.EPMOlapMemberO("[PROJECTS_D].[PARENTH1].[PRDUMMY]","","PRDUMMY","","000"))</f>
        <v>PRDUMMY</v>
      </c>
      <c r="Q62" s="154" t="str">
        <f t="shared" si="2"/>
        <v>0100</v>
      </c>
      <c r="R62" s="154" t="str">
        <f>IF(_epmOfflineCondition_,"Consorci del Besos",IF(P62="TOTAL", " ", _xll.EPMMemberProperty($A$3, M62, $T$4)))</f>
        <v>Consorci del Besos</v>
      </c>
      <c r="S62" s="201" t="str">
        <f t="shared" si="3"/>
        <v>46204</v>
      </c>
      <c r="T62" s="201" t="str">
        <f>IF(_epmOfflineCondition_,"DE L'AJUNTAMENT DE BARCELONA (ALTRES)",IF(P62="TOTAL", " ", _xll.EPMMemberProperty($A$3, N62, $T$4)))</f>
        <v>DE L'AJUNTAMENT DE BARCELONA (ALTRES)</v>
      </c>
      <c r="U62" s="201" t="str">
        <f t="shared" si="4"/>
        <v>92000</v>
      </c>
      <c r="V62" s="201" t="str">
        <f>IF(_epmOfflineCondition_,"Serveis de caràcter general",IF(P62="TOTAL", " ", _xll.EPMMemberProperty($A$3, O62, $T$4)))</f>
        <v>Serveis de caràcter general</v>
      </c>
      <c r="W62" s="201" t="str">
        <f t="shared" si="5"/>
        <v/>
      </c>
      <c r="X62" s="201" t="str">
        <f>IF(_epmOfflineCondition_,"",IF(P62="TOTAL", " ", IF(P62="", "Total", _xll.EPMMemberProperty($A$3, P62, $U$4))))</f>
        <v/>
      </c>
      <c r="Y62" s="132">
        <v>250000</v>
      </c>
      <c r="Z62" s="202"/>
      <c r="AA62" s="132"/>
      <c r="AB62" s="85">
        <v>50000</v>
      </c>
      <c r="AC62" s="202">
        <f t="shared" si="6"/>
        <v>50000</v>
      </c>
      <c r="AD62" s="171">
        <f t="shared" si="7"/>
        <v>50000</v>
      </c>
      <c r="AE62" s="204">
        <f t="shared" si="8"/>
        <v>0</v>
      </c>
      <c r="AF62" s="171">
        <f t="shared" si="9"/>
        <v>-200000</v>
      </c>
      <c r="AG62" s="204">
        <f t="shared" si="10"/>
        <v>-0.8</v>
      </c>
      <c r="AH62" s="203" t="s">
        <v>141</v>
      </c>
      <c r="AI62" s="202" t="str">
        <f>IF(_epmOfflineCondition_,"-80,00%",IF(P62="TOTAL", "", _xll.EPMSaveComment(AH62, $A$3, N62, O62, P62, $E$5, $C$6, M62, $C$9, "TIPRETOT","VF", $C$13, $C$14)))</f>
        <v>-80,00%</v>
      </c>
      <c r="AJ62" s="96"/>
    </row>
    <row r="63" spans="13:36" x14ac:dyDescent="0.3">
      <c r="M63" s="109" t="str">
        <f>IF(_epmOfflineCondition_,"O0730100", _xll.EPMOlapMemberO("[ORGANIC_D].[PARENTH1].[O0730100]","","O0730100","","000"))</f>
        <v>O0730100</v>
      </c>
      <c r="N63" s="109" t="str">
        <f>IF(_epmOfflineCondition_,"E073I46205", _xll.EPMOlapMemberO("[ECONOMIC_D].[PARENTH1].[E073I46205]","","E073I46205","","000"))</f>
        <v>E073I46205</v>
      </c>
      <c r="O63" s="109" t="str">
        <f>IF(_epmOfflineCondition_,"F073I92000", _xll.EPMOlapMemberO("[FUNCTIONAL_D].[PARENTH1].[F073I92000]","","F073I92000","","000"))</f>
        <v>F073I92000</v>
      </c>
      <c r="P63" s="205" t="str">
        <f>IF(_epmOfflineCondition_,"PRDUMMY", _xll.EPMOlapMemberO("[PROJECTS_D].[PARENTH1].[PRDUMMY]","","PRDUMMY","","000"))</f>
        <v>PRDUMMY</v>
      </c>
      <c r="Q63" s="154" t="str">
        <f t="shared" si="2"/>
        <v>0100</v>
      </c>
      <c r="R63" s="154" t="str">
        <f>IF(_epmOfflineCondition_,"Consorci del Besos",IF(P63="TOTAL", " ", _xll.EPMMemberProperty($A$3, M63, $T$4)))</f>
        <v>Consorci del Besos</v>
      </c>
      <c r="S63" s="201" t="str">
        <f t="shared" si="3"/>
        <v>46205</v>
      </c>
      <c r="T63" s="201" t="str">
        <f>IF(_epmOfflineCondition_,"DE L'AJUNTAMENT DE SANT ADRIÀ (ORDINARI)",IF(P63="TOTAL", " ", _xll.EPMMemberProperty($A$3, N63, $T$4)))</f>
        <v>DE L'AJUNTAMENT DE SANT ADRIÀ (ORDINARI)</v>
      </c>
      <c r="U63" s="201" t="str">
        <f t="shared" si="4"/>
        <v>92000</v>
      </c>
      <c r="V63" s="201" t="str">
        <f>IF(_epmOfflineCondition_,"Serveis de caràcter general",IF(P63="TOTAL", " ", _xll.EPMMemberProperty($A$3, O63, $T$4)))</f>
        <v>Serveis de caràcter general</v>
      </c>
      <c r="W63" s="201" t="str">
        <f t="shared" si="5"/>
        <v/>
      </c>
      <c r="X63" s="201" t="str">
        <f>IF(_epmOfflineCondition_,"",IF(P63="TOTAL", " ", IF(P63="", "Total", _xll.EPMMemberProperty($A$3, P63, $U$4))))</f>
        <v/>
      </c>
      <c r="Y63" s="132">
        <v>211024</v>
      </c>
      <c r="Z63" s="202"/>
      <c r="AA63" s="132"/>
      <c r="AB63" s="85">
        <v>201000</v>
      </c>
      <c r="AC63" s="202">
        <f t="shared" si="6"/>
        <v>201000</v>
      </c>
      <c r="AD63" s="171">
        <f t="shared" si="7"/>
        <v>201000</v>
      </c>
      <c r="AE63" s="204">
        <f t="shared" si="8"/>
        <v>0</v>
      </c>
      <c r="AF63" s="171">
        <f t="shared" si="9"/>
        <v>-10024</v>
      </c>
      <c r="AG63" s="204">
        <f t="shared" si="10"/>
        <v>-4.7501705967093792E-2</v>
      </c>
      <c r="AH63" s="203" t="s">
        <v>142</v>
      </c>
      <c r="AI63" s="202" t="str">
        <f>IF(_epmOfflineCondition_,"-4,75%",IF(P63="TOTAL", "", _xll.EPMSaveComment(AH63, $A$3, N63, O63, P63, $E$5, $C$6, M63, $C$9, "TIPRETOT","VF", $C$13, $C$14)))</f>
        <v>-4,75%</v>
      </c>
      <c r="AJ63" s="96"/>
    </row>
    <row r="64" spans="13:36" x14ac:dyDescent="0.3">
      <c r="M64" s="109" t="str">
        <f>IF(_epmOfflineCondition_,"O0730100", _xll.EPMOlapMemberO("[ORGANIC_D].[PARENTH1].[O0730100]","","O0730100","","000"))</f>
        <v>O0730100</v>
      </c>
      <c r="N64" s="109" t="str">
        <f>IF(_epmOfflineCondition_,"E073I46206", _xll.EPMOlapMemberO("[ECONOMIC_D].[PARENTH1].[E073I46206]","","E073I46206","","000"))</f>
        <v>E073I46206</v>
      </c>
      <c r="O64" s="109" t="str">
        <f>IF(_epmOfflineCondition_,"F073I92000", _xll.EPMOlapMemberO("[FUNCTIONAL_D].[PARENTH1].[F073I92000]","","F073I92000","","000"))</f>
        <v>F073I92000</v>
      </c>
      <c r="P64" s="205" t="str">
        <f>IF(_epmOfflineCondition_,"PRDUMMY", _xll.EPMOlapMemberO("[PROJECTS_D].[PARENTH1].[PRDUMMY]","","PRDUMMY","","000"))</f>
        <v>PRDUMMY</v>
      </c>
      <c r="Q64" s="154" t="str">
        <f t="shared" si="2"/>
        <v>0100</v>
      </c>
      <c r="R64" s="154" t="str">
        <f>IF(_epmOfflineCondition_,"Consorci del Besos",IF(P64="TOTAL", " ", _xll.EPMMemberProperty($A$3, M64, $T$4)))</f>
        <v>Consorci del Besos</v>
      </c>
      <c r="S64" s="201" t="str">
        <f t="shared" si="3"/>
        <v>46206</v>
      </c>
      <c r="T64" s="201" t="str">
        <f>IF(_epmOfflineCondition_,"DE L'AJUNTAMENT DE SANT ADRIÀ (RSU)",IF(P64="TOTAL", " ", _xll.EPMMemberProperty($A$3, N64, $T$4)))</f>
        <v>DE L'AJUNTAMENT DE SANT ADRIÀ (RSU)</v>
      </c>
      <c r="U64" s="201" t="str">
        <f t="shared" si="4"/>
        <v>92000</v>
      </c>
      <c r="V64" s="201" t="str">
        <f>IF(_epmOfflineCondition_,"Serveis de caràcter general",IF(P64="TOTAL", " ", _xll.EPMMemberProperty($A$3, O64, $T$4)))</f>
        <v>Serveis de caràcter general</v>
      </c>
      <c r="W64" s="201" t="str">
        <f t="shared" si="5"/>
        <v/>
      </c>
      <c r="X64" s="201" t="str">
        <f>IF(_epmOfflineCondition_,"",IF(P64="TOTAL", " ", IF(P64="", "Total", _xll.EPMMemberProperty($A$3, P64, $U$4))))</f>
        <v/>
      </c>
      <c r="Y64" s="132">
        <v>129708</v>
      </c>
      <c r="Z64" s="202"/>
      <c r="AA64" s="132"/>
      <c r="AB64" s="85">
        <v>348442</v>
      </c>
      <c r="AC64" s="202">
        <f t="shared" si="6"/>
        <v>348442</v>
      </c>
      <c r="AD64" s="171">
        <f t="shared" si="7"/>
        <v>348442</v>
      </c>
      <c r="AE64" s="204">
        <f t="shared" si="8"/>
        <v>0</v>
      </c>
      <c r="AF64" s="171">
        <f t="shared" si="9"/>
        <v>218734</v>
      </c>
      <c r="AG64" s="204">
        <f t="shared" si="10"/>
        <v>1.6863570481388965</v>
      </c>
      <c r="AH64" s="203" t="s">
        <v>143</v>
      </c>
      <c r="AI64" s="202" t="str">
        <f>IF(_epmOfflineCondition_,"168,64%",IF(P64="TOTAL", "", _xll.EPMSaveComment(AH64, $A$3, N64, O64, P64, $E$5, $C$6, M64, $C$9, "TIPRETOT","VF", $C$13, $C$14)))</f>
        <v>168,64%</v>
      </c>
      <c r="AJ64" s="96"/>
    </row>
    <row r="65" spans="13:36" x14ac:dyDescent="0.3">
      <c r="M65" s="109" t="str">
        <f>IF(_epmOfflineCondition_,"O0730100", _xll.EPMOlapMemberO("[ORGANIC_D].[PARENTH1].[O0730100]","","O0730100","","000"))</f>
        <v>O0730100</v>
      </c>
      <c r="N65" s="109" t="str">
        <f>IF(_epmOfflineCondition_,"E073I46207", _xll.EPMOlapMemberO("[ECONOMIC_D].[PARENTH1].[E073I46207]","","E073I46207","","000"))</f>
        <v>E073I46207</v>
      </c>
      <c r="O65" s="109" t="str">
        <f>IF(_epmOfflineCondition_,"F073I92000", _xll.EPMOlapMemberO("[FUNCTIONAL_D].[PARENTH1].[F073I92000]","","F073I92000","","000"))</f>
        <v>F073I92000</v>
      </c>
      <c r="P65" s="205" t="str">
        <f>IF(_epmOfflineCondition_,"PRDUMMY", _xll.EPMOlapMemberO("[PROJECTS_D].[PARENTH1].[PRDUMMY]","","PRDUMMY","","000"))</f>
        <v>PRDUMMY</v>
      </c>
      <c r="Q65" s="154" t="str">
        <f t="shared" si="2"/>
        <v>0100</v>
      </c>
      <c r="R65" s="154" t="str">
        <f>IF(_epmOfflineCondition_,"Consorci del Besos",IF(P65="TOTAL", " ", _xll.EPMMemberProperty($A$3, M65, $T$4)))</f>
        <v>Consorci del Besos</v>
      </c>
      <c r="S65" s="201" t="str">
        <f t="shared" si="3"/>
        <v>46207</v>
      </c>
      <c r="T65" s="201" t="str">
        <f>IF(_epmOfflineCondition_,"DE L'AJUNTAMENT DE SANT ADRIÀ (PARC PAU I C3)",IF(P65="TOTAL", " ", _xll.EPMMemberProperty($A$3, N65, $T$4)))</f>
        <v>DE L'AJUNTAMENT DE SANT ADRIÀ (PARC PAU I C3)</v>
      </c>
      <c r="U65" s="201" t="str">
        <f t="shared" si="4"/>
        <v>92000</v>
      </c>
      <c r="V65" s="201" t="str">
        <f>IF(_epmOfflineCondition_,"Serveis de caràcter general",IF(P65="TOTAL", " ", _xll.EPMMemberProperty($A$3, O65, $T$4)))</f>
        <v>Serveis de caràcter general</v>
      </c>
      <c r="W65" s="201" t="str">
        <f t="shared" si="5"/>
        <v/>
      </c>
      <c r="X65" s="201" t="str">
        <f>IF(_epmOfflineCondition_,"",IF(P65="TOTAL", " ", IF(P65="", "Total", _xll.EPMMemberProperty($A$3, P65, $U$4))))</f>
        <v/>
      </c>
      <c r="Y65" s="132">
        <v>52000</v>
      </c>
      <c r="Z65" s="202"/>
      <c r="AA65" s="132"/>
      <c r="AB65" s="85">
        <v>13010</v>
      </c>
      <c r="AC65" s="202">
        <f t="shared" si="6"/>
        <v>13010</v>
      </c>
      <c r="AD65" s="171">
        <f t="shared" si="7"/>
        <v>13010</v>
      </c>
      <c r="AE65" s="204">
        <f t="shared" si="8"/>
        <v>0</v>
      </c>
      <c r="AF65" s="171">
        <f t="shared" si="9"/>
        <v>-38990</v>
      </c>
      <c r="AG65" s="204">
        <f t="shared" si="10"/>
        <v>-0.74980769230769229</v>
      </c>
      <c r="AH65" s="203" t="s">
        <v>144</v>
      </c>
      <c r="AI65" s="202" t="str">
        <f>IF(_epmOfflineCondition_,"-74,98%",IF(P65="TOTAL", "", _xll.EPMSaveComment(AH65, $A$3, N65, O65, P65, $E$5, $C$6, M65, $C$9, "TIPRETOT","VF", $C$13, $C$14)))</f>
        <v>-74,98%</v>
      </c>
      <c r="AJ65" s="96"/>
    </row>
    <row r="66" spans="13:36" x14ac:dyDescent="0.3">
      <c r="M66" s="109" t="str">
        <f>IF(_epmOfflineCondition_,"O0730100", _xll.EPMOlapMemberO("[ORGANIC_D].[PARENTH1].[O0730100]","","O0730100","","000"))</f>
        <v>O0730100</v>
      </c>
      <c r="N66" s="109" t="str">
        <f>IF(_epmOfflineCondition_,"E073I46208", _xll.EPMOlapMemberO("[ECONOMIC_D].[PARENTH1].[E073I46208]","","E073I46208","","000"))</f>
        <v>E073I46208</v>
      </c>
      <c r="O66" s="109" t="str">
        <f>IF(_epmOfflineCondition_,"F073I92000", _xll.EPMOlapMemberO("[FUNCTIONAL_D].[PARENTH1].[F073I92000]","","F073I92000","","000"))</f>
        <v>F073I92000</v>
      </c>
      <c r="P66" s="205" t="str">
        <f>IF(_epmOfflineCondition_,"PRDUMMY", _xll.EPMOlapMemberO("[PROJECTS_D].[PARENTH1].[PRDUMMY]","","PRDUMMY","","000"))</f>
        <v>PRDUMMY</v>
      </c>
      <c r="Q66" s="154" t="str">
        <f t="shared" si="2"/>
        <v>0100</v>
      </c>
      <c r="R66" s="154" t="str">
        <f>IF(_epmOfflineCondition_,"Consorci del Besos",IF(P66="TOTAL", " ", _xll.EPMMemberProperty($A$3, M66, $T$4)))</f>
        <v>Consorci del Besos</v>
      </c>
      <c r="S66" s="201" t="str">
        <f t="shared" si="3"/>
        <v>46208</v>
      </c>
      <c r="T66" s="201" t="str">
        <f>IF(_epmOfflineCondition_,"DE L'AJUNTAMENT DE SANTA COLOMA (ORDINARI)",IF(P66="TOTAL", " ", _xll.EPMMemberProperty($A$3, N66, $T$4)))</f>
        <v>DE L'AJUNTAMENT DE SANTA COLOMA (ORDINARI)</v>
      </c>
      <c r="U66" s="201" t="str">
        <f t="shared" si="4"/>
        <v>92000</v>
      </c>
      <c r="V66" s="201" t="str">
        <f>IF(_epmOfflineCondition_,"Serveis de caràcter general",IF(P66="TOTAL", " ", _xll.EPMMemberProperty($A$3, O66, $T$4)))</f>
        <v>Serveis de caràcter general</v>
      </c>
      <c r="W66" s="201" t="str">
        <f t="shared" si="5"/>
        <v/>
      </c>
      <c r="X66" s="201" t="str">
        <f>IF(_epmOfflineCondition_,"",IF(P66="TOTAL", " ", IF(P66="", "Total", _xll.EPMMemberProperty($A$3, P66, $U$4))))</f>
        <v/>
      </c>
      <c r="Y66" s="132">
        <v>50000</v>
      </c>
      <c r="Z66" s="202"/>
      <c r="AA66" s="132"/>
      <c r="AB66" s="85">
        <v>1</v>
      </c>
      <c r="AC66" s="202">
        <f t="shared" si="6"/>
        <v>1</v>
      </c>
      <c r="AD66" s="171">
        <f t="shared" si="7"/>
        <v>1</v>
      </c>
      <c r="AE66" s="204">
        <f t="shared" si="8"/>
        <v>0</v>
      </c>
      <c r="AF66" s="171">
        <f t="shared" si="9"/>
        <v>-49999</v>
      </c>
      <c r="AG66" s="204">
        <f t="shared" si="10"/>
        <v>-0.99997999999999998</v>
      </c>
      <c r="AH66" s="203" t="s">
        <v>145</v>
      </c>
      <c r="AI66" s="202" t="str">
        <f>IF(_epmOfflineCondition_,"-100,00%",IF(P66="TOTAL", "", _xll.EPMSaveComment(AH66, $A$3, N66, O66, P66, $E$5, $C$6, M66, $C$9, "TIPRETOT","VF", $C$13, $C$14)))</f>
        <v>-100,00%</v>
      </c>
      <c r="AJ66" s="96"/>
    </row>
    <row r="67" spans="13:36" x14ac:dyDescent="0.3">
      <c r="M67" s="109" t="str">
        <f>IF(_epmOfflineCondition_,"O0730100", _xll.EPMOlapMemberO("[ORGANIC_D].[PARENTH1].[O0730100]","","O0730100","","000"))</f>
        <v>O0730100</v>
      </c>
      <c r="N67" s="109" t="str">
        <f>IF(_epmOfflineCondition_,"E073I46209", _xll.EPMOlapMemberO("[ECONOMIC_D].[PARENTH1].[E073I46209]","","E073I46209","","000"))</f>
        <v>E073I46209</v>
      </c>
      <c r="O67" s="109" t="str">
        <f>IF(_epmOfflineCondition_,"F073I92000", _xll.EPMOlapMemberO("[FUNCTIONAL_D].[PARENTH1].[F073I92000]","","F073I92000","","000"))</f>
        <v>F073I92000</v>
      </c>
      <c r="P67" s="205" t="str">
        <f>IF(_epmOfflineCondition_,"PRDUMMY", _xll.EPMOlapMemberO("[PROJECTS_D].[PARENTH1].[PRDUMMY]","","PRDUMMY","","000"))</f>
        <v>PRDUMMY</v>
      </c>
      <c r="Q67" s="154" t="str">
        <f t="shared" si="2"/>
        <v>0100</v>
      </c>
      <c r="R67" s="154" t="str">
        <f>IF(_epmOfflineCondition_,"Consorci del Besos",IF(P67="TOTAL", " ", _xll.EPMMemberProperty($A$3, M67, $T$4)))</f>
        <v>Consorci del Besos</v>
      </c>
      <c r="S67" s="201" t="str">
        <f t="shared" si="3"/>
        <v>46209</v>
      </c>
      <c r="T67" s="201" t="str">
        <f>IF(_epmOfflineCondition_,"DE L'AJUNTAMENT DE MONTCADA (ORDINARI)",IF(P67="TOTAL", " ", _xll.EPMMemberProperty($A$3, N67, $T$4)))</f>
        <v>DE L'AJUNTAMENT DE MONTCADA (ORDINARI)</v>
      </c>
      <c r="U67" s="201" t="str">
        <f t="shared" si="4"/>
        <v>92000</v>
      </c>
      <c r="V67" s="201" t="str">
        <f>IF(_epmOfflineCondition_,"Serveis de caràcter general",IF(P67="TOTAL", " ", _xll.EPMMemberProperty($A$3, O67, $T$4)))</f>
        <v>Serveis de caràcter general</v>
      </c>
      <c r="W67" s="201" t="str">
        <f t="shared" si="5"/>
        <v/>
      </c>
      <c r="X67" s="201" t="str">
        <f>IF(_epmOfflineCondition_,"",IF(P67="TOTAL", " ", IF(P67="", "Total", _xll.EPMMemberProperty($A$3, P67, $U$4))))</f>
        <v/>
      </c>
      <c r="Y67" s="132">
        <v>50000</v>
      </c>
      <c r="Z67" s="202"/>
      <c r="AA67" s="132"/>
      <c r="AB67" s="85">
        <v>1</v>
      </c>
      <c r="AC67" s="202">
        <f t="shared" si="6"/>
        <v>1</v>
      </c>
      <c r="AD67" s="171">
        <f t="shared" si="7"/>
        <v>1</v>
      </c>
      <c r="AE67" s="204">
        <f t="shared" si="8"/>
        <v>0</v>
      </c>
      <c r="AF67" s="171">
        <f t="shared" si="9"/>
        <v>-49999</v>
      </c>
      <c r="AG67" s="204">
        <f t="shared" si="10"/>
        <v>-0.99997999999999998</v>
      </c>
      <c r="AH67" s="203" t="s">
        <v>145</v>
      </c>
      <c r="AI67" s="202" t="str">
        <f>IF(_epmOfflineCondition_,"-100,00%",IF(P67="TOTAL", "", _xll.EPMSaveComment(AH67, $A$3, N67, O67, P67, $E$5, $C$6, M67, $C$9, "TIPRETOT","VF", $C$13, $C$14)))</f>
        <v>-100,00%</v>
      </c>
      <c r="AJ67" s="96"/>
    </row>
    <row r="68" spans="13:36" x14ac:dyDescent="0.3">
      <c r="M68" s="109" t="str">
        <f>IF(_epmOfflineCondition_,"O0730100", _xll.EPMOlapMemberO("[ORGANIC_D].[PARENTH1].[O0730100]","","O0730100","","000"))</f>
        <v>O0730100</v>
      </c>
      <c r="N68" s="109" t="str">
        <f>IF(_epmOfflineCondition_,"E073I46210", _xll.EPMOlapMemberO("[ECONOMIC_D].[PARENTH1].[E073I46210]","","E073I46210","","000"))</f>
        <v>E073I46210</v>
      </c>
      <c r="O68" s="109" t="str">
        <f>IF(_epmOfflineCondition_,"F073I92000", _xll.EPMOlapMemberO("[FUNCTIONAL_D].[PARENTH1].[F073I92000]","","F073I92000","","000"))</f>
        <v>F073I92000</v>
      </c>
      <c r="P68" s="205" t="str">
        <f>IF(_epmOfflineCondition_,"PRDUMMY", _xll.EPMOlapMemberO("[PROJECTS_D].[PARENTH1].[PRDUMMY]","","PRDUMMY","","000"))</f>
        <v>PRDUMMY</v>
      </c>
      <c r="Q68" s="154" t="str">
        <f t="shared" si="2"/>
        <v>0100</v>
      </c>
      <c r="R68" s="154" t="str">
        <f>IF(_epmOfflineCondition_,"Consorci del Besos",IF(P68="TOTAL", " ", _xll.EPMMemberProperty($A$3, M68, $T$4)))</f>
        <v>Consorci del Besos</v>
      </c>
      <c r="S68" s="201" t="str">
        <f t="shared" si="3"/>
        <v>46210</v>
      </c>
      <c r="T68" s="201" t="str">
        <f>IF(_epmOfflineCondition_,"DE L'AJUNTAMENT DE BARCELONA(GESTIÓ RSU)",IF(P68="TOTAL", " ", _xll.EPMMemberProperty($A$3, N68, $T$4)))</f>
        <v>DE L'AJUNTAMENT DE BARCELONA(GESTIÓ RSU)</v>
      </c>
      <c r="U68" s="201" t="str">
        <f t="shared" si="4"/>
        <v>92000</v>
      </c>
      <c r="V68" s="201" t="str">
        <f>IF(_epmOfflineCondition_,"Serveis de caràcter general",IF(P68="TOTAL", " ", _xll.EPMMemberProperty($A$3, O68, $T$4)))</f>
        <v>Serveis de caràcter general</v>
      </c>
      <c r="W68" s="201" t="str">
        <f t="shared" si="5"/>
        <v/>
      </c>
      <c r="X68" s="201" t="str">
        <f>IF(_epmOfflineCondition_,"",IF(P68="TOTAL", " ", IF(P68="", "Total", _xll.EPMMemberProperty($A$3, P68, $U$4))))</f>
        <v/>
      </c>
      <c r="Y68" s="132"/>
      <c r="Z68" s="202"/>
      <c r="AA68" s="132"/>
      <c r="AB68" s="85">
        <v>116800</v>
      </c>
      <c r="AC68" s="202">
        <f t="shared" si="6"/>
        <v>116800</v>
      </c>
      <c r="AD68" s="171">
        <f t="shared" si="7"/>
        <v>116800</v>
      </c>
      <c r="AE68" s="204">
        <f t="shared" si="8"/>
        <v>0</v>
      </c>
      <c r="AF68" s="171">
        <f t="shared" si="9"/>
        <v>116800</v>
      </c>
      <c r="AG68" s="204">
        <f t="shared" si="10"/>
        <v>0</v>
      </c>
      <c r="AH68" s="203" t="s">
        <v>135</v>
      </c>
      <c r="AI68" s="202" t="str">
        <f>IF(_epmOfflineCondition_,"0,00%",IF(P68="TOTAL", "", _xll.EPMSaveComment(AH68, $A$3, N68, O68, P68, $E$5, $C$6, M68, $C$9, "TIPRETOT","VF", $C$13, $C$14)))</f>
        <v>0,00%</v>
      </c>
      <c r="AJ68" s="96"/>
    </row>
    <row r="69" spans="13:36" x14ac:dyDescent="0.3">
      <c r="M69" s="109" t="str">
        <f>IF(_epmOfflineCondition_,"O0730100", _xll.EPMOlapMemberO("[ORGANIC_D].[PARENTH1].[O0730100]","","O0730100","","000"))</f>
        <v>O0730100</v>
      </c>
      <c r="N69" s="109" t="str">
        <f>IF(_epmOfflineCondition_,"E073I46211", _xll.EPMOlapMemberO("[ECONOMIC_D].[PARENTH1].[E073I46211]","","E073I46211","","000"))</f>
        <v>E073I46211</v>
      </c>
      <c r="O69" s="109" t="str">
        <f>IF(_epmOfflineCondition_,"F073I92000", _xll.EPMOlapMemberO("[FUNCTIONAL_D].[PARENTH1].[F073I92000]","","F073I92000","","000"))</f>
        <v>F073I92000</v>
      </c>
      <c r="P69" s="205" t="str">
        <f>IF(_epmOfflineCondition_,"PRDUMMY", _xll.EPMOlapMemberO("[PROJECTS_D].[PARENTH1].[PRDUMMY]","","PRDUMMY","","000"))</f>
        <v>PRDUMMY</v>
      </c>
      <c r="Q69" s="154" t="str">
        <f t="shared" si="2"/>
        <v>0100</v>
      </c>
      <c r="R69" s="154" t="str">
        <f>IF(_epmOfflineCondition_,"Consorci del Besos",IF(P69="TOTAL", " ", _xll.EPMMemberProperty($A$3, M69, $T$4)))</f>
        <v>Consorci del Besos</v>
      </c>
      <c r="S69" s="201" t="str">
        <f t="shared" si="3"/>
        <v>46211</v>
      </c>
      <c r="T69" s="201" t="str">
        <f>IF(_epmOfflineCondition_,"DE L'AJUNTAMENT DE SANT ADRIÀ (GESTIÓ RSU)",IF(P69="TOTAL", " ", _xll.EPMMemberProperty($A$3, N69, $T$4)))</f>
        <v>DE L'AJUNTAMENT DE SANT ADRIÀ (GESTIÓ RSU)</v>
      </c>
      <c r="U69" s="201" t="str">
        <f t="shared" si="4"/>
        <v>92000</v>
      </c>
      <c r="V69" s="201" t="str">
        <f>IF(_epmOfflineCondition_,"Serveis de caràcter general",IF(P69="TOTAL", " ", _xll.EPMMemberProperty($A$3, O69, $T$4)))</f>
        <v>Serveis de caràcter general</v>
      </c>
      <c r="W69" s="201" t="str">
        <f t="shared" si="5"/>
        <v/>
      </c>
      <c r="X69" s="201" t="str">
        <f>IF(_epmOfflineCondition_,"",IF(P69="TOTAL", " ", IF(P69="", "Total", _xll.EPMMemberProperty($A$3, P69, $U$4))))</f>
        <v/>
      </c>
      <c r="Y69" s="132"/>
      <c r="Z69" s="202"/>
      <c r="AA69" s="132"/>
      <c r="AB69" s="85">
        <v>4360</v>
      </c>
      <c r="AC69" s="202">
        <f t="shared" si="6"/>
        <v>4360</v>
      </c>
      <c r="AD69" s="171">
        <f t="shared" si="7"/>
        <v>4360</v>
      </c>
      <c r="AE69" s="204">
        <f t="shared" si="8"/>
        <v>0</v>
      </c>
      <c r="AF69" s="171">
        <f t="shared" si="9"/>
        <v>4360</v>
      </c>
      <c r="AG69" s="204">
        <f t="shared" si="10"/>
        <v>0</v>
      </c>
      <c r="AH69" s="203" t="s">
        <v>135</v>
      </c>
      <c r="AI69" s="202" t="str">
        <f>IF(_epmOfflineCondition_,"0,00%",IF(P69="TOTAL", "", _xll.EPMSaveComment(AH69, $A$3, N69, O69, P69, $E$5, $C$6, M69, $C$9, "TIPRETOT","VF", $C$13, $C$14)))</f>
        <v>0,00%</v>
      </c>
      <c r="AJ69" s="96"/>
    </row>
    <row r="70" spans="13:36" x14ac:dyDescent="0.3">
      <c r="M70" s="109" t="str">
        <f>IF(_epmOfflineCondition_,"O0730100", _xll.EPMOlapMemberO("[ORGANIC_D].[PARENTH1].[O0730100]","","O0730100","","000"))</f>
        <v>O0730100</v>
      </c>
      <c r="N70" s="109" t="str">
        <f>IF(_epmOfflineCondition_,"E073I46212", _xll.EPMOlapMemberO("[ECONOMIC_D].[PARENTH1].[E073I46212]","","E073I46212","","000"))</f>
        <v>E073I46212</v>
      </c>
      <c r="O70" s="109" t="str">
        <f>IF(_epmOfflineCondition_,"F073I92000", _xll.EPMOlapMemberO("[FUNCTIONAL_D].[PARENTH1].[F073I92000]","","F073I92000","","000"))</f>
        <v>F073I92000</v>
      </c>
      <c r="P70" s="205" t="str">
        <f>IF(_epmOfflineCondition_,"PRDUMMY", _xll.EPMOlapMemberO("[PROJECTS_D].[PARENTH1].[PRDUMMY]","","PRDUMMY","","000"))</f>
        <v>PRDUMMY</v>
      </c>
      <c r="Q70" s="154" t="str">
        <f t="shared" si="2"/>
        <v>0100</v>
      </c>
      <c r="R70" s="154" t="str">
        <f>IF(_epmOfflineCondition_,"Consorci del Besos",IF(P70="TOTAL", " ", _xll.EPMMemberProperty($A$3, M70, $T$4)))</f>
        <v>Consorci del Besos</v>
      </c>
      <c r="S70" s="201" t="str">
        <f t="shared" si="3"/>
        <v>46212</v>
      </c>
      <c r="T70" s="201" t="str">
        <f>IF(_epmOfflineCondition_,"De l'Ajuntament Sant Adrià Parc Pau i C3",IF(P70="TOTAL", " ", _xll.EPMMemberProperty($A$3, N70, $T$4)))</f>
        <v>De l'Ajuntament Sant Adrià Parc Pau i C3</v>
      </c>
      <c r="U70" s="201" t="str">
        <f t="shared" si="4"/>
        <v>92000</v>
      </c>
      <c r="V70" s="201" t="str">
        <f>IF(_epmOfflineCondition_,"Serveis de caràcter general",IF(P70="TOTAL", " ", _xll.EPMMemberProperty($A$3, O70, $T$4)))</f>
        <v>Serveis de caràcter general</v>
      </c>
      <c r="W70" s="201" t="str">
        <f t="shared" si="5"/>
        <v/>
      </c>
      <c r="X70" s="201" t="str">
        <f>IF(_epmOfflineCondition_,"",IF(P70="TOTAL", " ", IF(P70="", "Total", _xll.EPMMemberProperty($A$3, P70, $U$4))))</f>
        <v/>
      </c>
      <c r="Y70" s="132"/>
      <c r="Z70" s="202"/>
      <c r="AA70" s="132"/>
      <c r="AB70" s="85">
        <v>52000</v>
      </c>
      <c r="AC70" s="202">
        <f t="shared" si="6"/>
        <v>52000</v>
      </c>
      <c r="AD70" s="171">
        <f t="shared" si="7"/>
        <v>52000</v>
      </c>
      <c r="AE70" s="204">
        <f t="shared" si="8"/>
        <v>0</v>
      </c>
      <c r="AF70" s="171">
        <f t="shared" si="9"/>
        <v>52000</v>
      </c>
      <c r="AG70" s="204">
        <f t="shared" si="10"/>
        <v>0</v>
      </c>
      <c r="AH70" s="203" t="s">
        <v>135</v>
      </c>
      <c r="AI70" s="202" t="str">
        <f>IF(_epmOfflineCondition_,"0,00%",IF(P70="TOTAL", "", _xll.EPMSaveComment(AH70, $A$3, N70, O70, P70, $E$5, $C$6, M70, $C$9, "TIPRETOT","VF", $C$13, $C$14)))</f>
        <v>0,00%</v>
      </c>
      <c r="AJ70" s="96"/>
    </row>
    <row r="71" spans="13:36" x14ac:dyDescent="0.3">
      <c r="M71" s="109" t="str">
        <f>IF(_epmOfflineCondition_,"O0730100", _xll.EPMOlapMemberO("[ORGANIC_D].[PARENTH1].[O0730100]","","O0730100","","000"))</f>
        <v>O0730100</v>
      </c>
      <c r="N71" s="109" t="str">
        <f>IF(_epmOfflineCondition_,"E073I46500", _xll.EPMOlapMemberO("[ECONOMIC_D].[PARENTH1].[E073I46500]","","E073I46500","","000"))</f>
        <v>E073I46500</v>
      </c>
      <c r="O71" s="109" t="str">
        <f>IF(_epmOfflineCondition_,"F073I92000", _xll.EPMOlapMemberO("[FUNCTIONAL_D].[PARENTH1].[F073I92000]","","F073I92000","","000"))</f>
        <v>F073I92000</v>
      </c>
      <c r="P71" s="205" t="str">
        <f>IF(_epmOfflineCondition_,"PRDUMMY", _xll.EPMOlapMemberO("[PROJECTS_D].[PARENTH1].[PRDUMMY]","","PRDUMMY","","000"))</f>
        <v>PRDUMMY</v>
      </c>
      <c r="Q71" s="154" t="str">
        <f t="shared" si="2"/>
        <v>0100</v>
      </c>
      <c r="R71" s="154" t="str">
        <f>IF(_epmOfflineCondition_,"Consorci del Besos",IF(P71="TOTAL", " ", _xll.EPMMemberProperty($A$3, M71, $T$4)))</f>
        <v>Consorci del Besos</v>
      </c>
      <c r="S71" s="201" t="str">
        <f t="shared" si="3"/>
        <v>46500</v>
      </c>
      <c r="T71" s="201" t="str">
        <f>IF(_epmOfflineCondition_,"DEL CONSELL COMARCAL",IF(P71="TOTAL", " ", _xll.EPMMemberProperty($A$3, N71, $T$4)))</f>
        <v>DEL CONSELL COMARCAL</v>
      </c>
      <c r="U71" s="201" t="str">
        <f t="shared" si="4"/>
        <v>92000</v>
      </c>
      <c r="V71" s="201" t="str">
        <f>IF(_epmOfflineCondition_,"Serveis de caràcter general",IF(P71="TOTAL", " ", _xll.EPMMemberProperty($A$3, O71, $T$4)))</f>
        <v>Serveis de caràcter general</v>
      </c>
      <c r="W71" s="201" t="str">
        <f t="shared" si="5"/>
        <v/>
      </c>
      <c r="X71" s="201" t="str">
        <f>IF(_epmOfflineCondition_,"",IF(P71="TOTAL", " ", IF(P71="", "Total", _xll.EPMMemberProperty($A$3, P71, $U$4))))</f>
        <v/>
      </c>
      <c r="Y71" s="132">
        <v>50000</v>
      </c>
      <c r="Z71" s="202"/>
      <c r="AA71" s="132"/>
      <c r="AB71" s="85"/>
      <c r="AC71" s="202">
        <f t="shared" si="6"/>
        <v>0</v>
      </c>
      <c r="AD71" s="171">
        <f t="shared" si="7"/>
        <v>0</v>
      </c>
      <c r="AE71" s="204">
        <f t="shared" si="8"/>
        <v>0</v>
      </c>
      <c r="AF71" s="171">
        <f t="shared" si="9"/>
        <v>-50000</v>
      </c>
      <c r="AG71" s="204">
        <f t="shared" si="10"/>
        <v>-1</v>
      </c>
      <c r="AH71" s="203" t="s">
        <v>145</v>
      </c>
      <c r="AI71" s="202" t="str">
        <f>IF(_epmOfflineCondition_,"-100,00%",IF(P71="TOTAL", "", _xll.EPMSaveComment(AH71, $A$3, N71, O71, P71, $E$5, $C$6, M71, $C$9, "TIPRETOT","VF", $C$13, $C$14)))</f>
        <v>-100,00%</v>
      </c>
      <c r="AJ71" s="96"/>
    </row>
    <row r="72" spans="13:36" x14ac:dyDescent="0.3">
      <c r="M72" s="109" t="str">
        <f>IF(_epmOfflineCondition_,"O0730100", _xll.EPMOlapMemberO("[ORGANIC_D].[PARENTH1].[O0730100]","","O0730100","","000"))</f>
        <v>O0730100</v>
      </c>
      <c r="N72" s="109" t="str">
        <f>IF(_epmOfflineCondition_,"E073I46742", _xll.EPMOlapMemberO("[ECONOMIC_D].[PARENTH1].[E073I46742]","","E073I46742","","000"))</f>
        <v>E073I46742</v>
      </c>
      <c r="O72" s="109" t="str">
        <f>IF(_epmOfflineCondition_,"F073I92000", _xll.EPMOlapMemberO("[FUNCTIONAL_D].[PARENTH1].[F073I92000]","","F073I92000","","000"))</f>
        <v>F073I92000</v>
      </c>
      <c r="P72" s="205" t="str">
        <f>IF(_epmOfflineCondition_,"PRDUMMY", _xll.EPMOlapMemberO("[PROJECTS_D].[PARENTH1].[PRDUMMY]","","PRDUMMY","","000"))</f>
        <v>PRDUMMY</v>
      </c>
      <c r="Q72" s="154" t="str">
        <f t="shared" si="2"/>
        <v>0100</v>
      </c>
      <c r="R72" s="154" t="str">
        <f>IF(_epmOfflineCondition_,"Consorci del Besos",IF(P72="TOTAL", " ", _xll.EPMMemberProperty($A$3, M72, $T$4)))</f>
        <v>Consorci del Besos</v>
      </c>
      <c r="S72" s="201" t="str">
        <f t="shared" si="3"/>
        <v>46742</v>
      </c>
      <c r="T72" s="201" t="str">
        <f>IF(_epmOfflineCondition_,"DEL CONSORCI INTERUNIVERSITARI DEL BESÒS",IF(P72="TOTAL", " ", _xll.EPMMemberProperty($A$3, N72, $T$4)))</f>
        <v>DEL CONSORCI INTERUNIVERSITARI DEL BESÒS</v>
      </c>
      <c r="U72" s="201" t="str">
        <f t="shared" si="4"/>
        <v>92000</v>
      </c>
      <c r="V72" s="201" t="str">
        <f>IF(_epmOfflineCondition_,"Serveis de caràcter general",IF(P72="TOTAL", " ", _xll.EPMMemberProperty($A$3, O72, $T$4)))</f>
        <v>Serveis de caràcter general</v>
      </c>
      <c r="W72" s="201" t="str">
        <f t="shared" si="5"/>
        <v/>
      </c>
      <c r="X72" s="201" t="str">
        <f>IF(_epmOfflineCondition_,"",IF(P72="TOTAL", " ", IF(P72="", "Total", _xll.EPMMemberProperty($A$3, P72, $U$4))))</f>
        <v/>
      </c>
      <c r="Y72" s="132">
        <v>65000</v>
      </c>
      <c r="Z72" s="202"/>
      <c r="AA72" s="132"/>
      <c r="AB72" s="85">
        <v>65000</v>
      </c>
      <c r="AC72" s="202">
        <f t="shared" si="6"/>
        <v>65000</v>
      </c>
      <c r="AD72" s="171">
        <f t="shared" si="7"/>
        <v>65000</v>
      </c>
      <c r="AE72" s="204">
        <f t="shared" si="8"/>
        <v>0</v>
      </c>
      <c r="AF72" s="171">
        <f t="shared" si="9"/>
        <v>0</v>
      </c>
      <c r="AG72" s="204">
        <f t="shared" si="10"/>
        <v>0</v>
      </c>
      <c r="AH72" s="203" t="s">
        <v>135</v>
      </c>
      <c r="AI72" s="202" t="str">
        <f>IF(_epmOfflineCondition_,"0,00%",IF(P72="TOTAL", "", _xll.EPMSaveComment(AH72, $A$3, N72, O72, P72, $E$5, $C$6, M72, $C$9, "TIPRETOT","VF", $C$13, $C$14)))</f>
        <v>0,00%</v>
      </c>
      <c r="AJ72" s="96"/>
    </row>
    <row r="73" spans="13:36" x14ac:dyDescent="0.3">
      <c r="M73" s="109" t="str">
        <f>IF(_epmOfflineCondition_,"O0730100", _xll.EPMOlapMemberO("[ORGANIC_D].[PARENTH1].[O0730100]","","O0730100","","000"))</f>
        <v>O0730100</v>
      </c>
      <c r="N73" s="109" t="str">
        <f>IF(_epmOfflineCondition_,"E073I52000", _xll.EPMOlapMemberO("[ECONOMIC_D].[PARENTH1].[E073I52000]","","E073I52000","","000"))</f>
        <v>E073I52000</v>
      </c>
      <c r="O73" s="109" t="str">
        <f>IF(_epmOfflineCondition_,"F073I92000", _xll.EPMOlapMemberO("[FUNCTIONAL_D].[PARENTH1].[F073I92000]","","F073I92000","","000"))</f>
        <v>F073I92000</v>
      </c>
      <c r="P73" s="205" t="str">
        <f>IF(_epmOfflineCondition_,"PRDUMMY", _xll.EPMOlapMemberO("[PROJECTS_D].[PARENTH1].[PRDUMMY]","","PRDUMMY","","000"))</f>
        <v>PRDUMMY</v>
      </c>
      <c r="Q73" s="154" t="str">
        <f t="shared" si="2"/>
        <v>0100</v>
      </c>
      <c r="R73" s="154" t="str">
        <f>IF(_epmOfflineCondition_,"Consorci del Besos",IF(P73="TOTAL", " ", _xll.EPMMemberProperty($A$3, M73, $T$4)))</f>
        <v>Consorci del Besos</v>
      </c>
      <c r="S73" s="201" t="str">
        <f t="shared" si="3"/>
        <v>52000</v>
      </c>
      <c r="T73" s="201" t="str">
        <f>IF(_epmOfflineCondition_,"INTERESSOS COMPTES BANCARIS",IF(P73="TOTAL", " ", _xll.EPMMemberProperty($A$3, N73, $T$4)))</f>
        <v>INTERESSOS COMPTES BANCARIS</v>
      </c>
      <c r="U73" s="201" t="str">
        <f t="shared" si="4"/>
        <v>92000</v>
      </c>
      <c r="V73" s="201" t="str">
        <f>IF(_epmOfflineCondition_,"Serveis de caràcter general",IF(P73="TOTAL", " ", _xll.EPMMemberProperty($A$3, O73, $T$4)))</f>
        <v>Serveis de caràcter general</v>
      </c>
      <c r="W73" s="201" t="str">
        <f t="shared" si="5"/>
        <v/>
      </c>
      <c r="X73" s="201" t="str">
        <f>IF(_epmOfflineCondition_,"",IF(P73="TOTAL", " ", IF(P73="", "Total", _xll.EPMMemberProperty($A$3, P73, $U$4))))</f>
        <v/>
      </c>
      <c r="Y73" s="132">
        <v>738.89</v>
      </c>
      <c r="Z73" s="202"/>
      <c r="AA73" s="132"/>
      <c r="AB73" s="85">
        <v>1</v>
      </c>
      <c r="AC73" s="202">
        <f t="shared" si="6"/>
        <v>1</v>
      </c>
      <c r="AD73" s="171">
        <f t="shared" si="7"/>
        <v>1</v>
      </c>
      <c r="AE73" s="204">
        <f t="shared" si="8"/>
        <v>0</v>
      </c>
      <c r="AF73" s="171">
        <f t="shared" si="9"/>
        <v>-737.89</v>
      </c>
      <c r="AG73" s="204">
        <f t="shared" si="10"/>
        <v>-0.99864661857651338</v>
      </c>
      <c r="AH73" s="203" t="s">
        <v>146</v>
      </c>
      <c r="AI73" s="202" t="str">
        <f>IF(_epmOfflineCondition_,"-99,86%",IF(P73="TOTAL", "", _xll.EPMSaveComment(AH73, $A$3, N73, O73, P73, $E$5, $C$6, M73, $C$9, "TIPRETOT","VF", $C$13, $C$14)))</f>
        <v>-99,86%</v>
      </c>
      <c r="AJ73" s="96"/>
    </row>
    <row r="74" spans="13:36" x14ac:dyDescent="0.3">
      <c r="M74" s="109" t="str">
        <f>IF(_epmOfflineCondition_,"O0730100", _xll.EPMOlapMemberO("[ORGANIC_D].[PARENTH1].[O0730100]","","O0730100","","000"))</f>
        <v>O0730100</v>
      </c>
      <c r="N74" s="109" t="str">
        <f>IF(_epmOfflineCondition_,"E073I54100", _xll.EPMOlapMemberO("[ECONOMIC_D].[PARENTH1].[E073I54100]","","E073I54100","","000"))</f>
        <v>E073I54100</v>
      </c>
      <c r="O74" s="109" t="str">
        <f>IF(_epmOfflineCondition_,"F073I92000", _xll.EPMOlapMemberO("[FUNCTIONAL_D].[PARENTH1].[F073I92000]","","F073I92000","","000"))</f>
        <v>F073I92000</v>
      </c>
      <c r="P74" s="205" t="str">
        <f>IF(_epmOfflineCondition_,"PRDUMMY", _xll.EPMOlapMemberO("[PROJECTS_D].[PARENTH1].[PRDUMMY]","","PRDUMMY","","000"))</f>
        <v>PRDUMMY</v>
      </c>
      <c r="Q74" s="154" t="str">
        <f t="shared" si="2"/>
        <v>0100</v>
      </c>
      <c r="R74" s="154" t="str">
        <f>IF(_epmOfflineCondition_,"Consorci del Besos",IF(P74="TOTAL", " ", _xll.EPMMemberProperty($A$3, M74, $T$4)))</f>
        <v>Consorci del Besos</v>
      </c>
      <c r="S74" s="201" t="str">
        <f t="shared" si="3"/>
        <v>54100</v>
      </c>
      <c r="T74" s="201" t="str">
        <f>IF(_epmOfflineCondition_,"LLOGUER FINQUES URBANES",IF(P74="TOTAL", " ", _xll.EPMMemberProperty($A$3, N74, $T$4)))</f>
        <v>LLOGUER FINQUES URBANES</v>
      </c>
      <c r="U74" s="201" t="str">
        <f t="shared" si="4"/>
        <v>92000</v>
      </c>
      <c r="V74" s="201" t="str">
        <f>IF(_epmOfflineCondition_,"Serveis de caràcter general",IF(P74="TOTAL", " ", _xll.EPMMemberProperty($A$3, O74, $T$4)))</f>
        <v>Serveis de caràcter general</v>
      </c>
      <c r="W74" s="201" t="str">
        <f t="shared" si="5"/>
        <v/>
      </c>
      <c r="X74" s="201" t="str">
        <f>IF(_epmOfflineCondition_,"",IF(P74="TOTAL", " ", IF(P74="", "Total", _xll.EPMMemberProperty($A$3, P74, $U$4))))</f>
        <v/>
      </c>
      <c r="Y74" s="132">
        <v>8358.27</v>
      </c>
      <c r="Z74" s="202"/>
      <c r="AA74" s="132"/>
      <c r="AB74" s="85">
        <v>8000</v>
      </c>
      <c r="AC74" s="202">
        <f t="shared" si="6"/>
        <v>8000</v>
      </c>
      <c r="AD74" s="171">
        <f t="shared" si="7"/>
        <v>8000</v>
      </c>
      <c r="AE74" s="204">
        <f t="shared" si="8"/>
        <v>0</v>
      </c>
      <c r="AF74" s="171">
        <f t="shared" si="9"/>
        <v>-358.27000000000044</v>
      </c>
      <c r="AG74" s="204">
        <f t="shared" si="10"/>
        <v>-4.2864133367311708E-2</v>
      </c>
      <c r="AH74" s="203" t="s">
        <v>147</v>
      </c>
      <c r="AI74" s="202" t="str">
        <f>IF(_epmOfflineCondition_,"-4,29%",IF(P74="TOTAL", "", _xll.EPMSaveComment(AH74, $A$3, N74, O74, P74, $E$5, $C$6, M74, $C$9, "TIPRETOT","VF", $C$13, $C$14)))</f>
        <v>-4,29%</v>
      </c>
      <c r="AJ74" s="96"/>
    </row>
    <row r="75" spans="13:36" x14ac:dyDescent="0.3">
      <c r="M75" s="109" t="str">
        <f>IF(_epmOfflineCondition_,"O0730100", _xll.EPMOlapMemberO("[ORGANIC_D].[PARENTH1].[O0730100]","","O0730100","","000"))</f>
        <v>O0730100</v>
      </c>
      <c r="N75" s="109" t="str">
        <f>IF(_epmOfflineCondition_,"E073I55100", _xll.EPMOlapMemberO("[ECONOMIC_D].[PARENTH1].[E073I55100]","","E073I55100","","000"))</f>
        <v>E073I55100</v>
      </c>
      <c r="O75" s="109" t="str">
        <f>IF(_epmOfflineCondition_,"F073I92000", _xll.EPMOlapMemberO("[FUNCTIONAL_D].[PARENTH1].[F073I92000]","","F073I92000","","000"))</f>
        <v>F073I92000</v>
      </c>
      <c r="P75" s="205" t="str">
        <f>IF(_epmOfflineCondition_,"PRDUMMY", _xll.EPMOlapMemberO("[PROJECTS_D].[PARENTH1].[PRDUMMY]","","PRDUMMY","","000"))</f>
        <v>PRDUMMY</v>
      </c>
      <c r="Q75" s="154" t="str">
        <f t="shared" si="2"/>
        <v>0100</v>
      </c>
      <c r="R75" s="154" t="str">
        <f>IF(_epmOfflineCondition_,"Consorci del Besos",IF(P75="TOTAL", " ", _xll.EPMMemberProperty($A$3, M75, $T$4)))</f>
        <v>Consorci del Besos</v>
      </c>
      <c r="S75" s="201" t="str">
        <f t="shared" si="3"/>
        <v>55100</v>
      </c>
      <c r="T75" s="201" t="str">
        <f>IF(_epmOfflineCondition_,"CONCESSIÓ DISTRICLIMA FRED I CALOR",IF(P75="TOTAL", " ", _xll.EPMMemberProperty($A$3, N75, $T$4)))</f>
        <v>CONCESSIÓ DISTRICLIMA FRED I CALOR</v>
      </c>
      <c r="U75" s="201" t="str">
        <f t="shared" si="4"/>
        <v>92000</v>
      </c>
      <c r="V75" s="201" t="str">
        <f>IF(_epmOfflineCondition_,"Serveis de caràcter general",IF(P75="TOTAL", " ", _xll.EPMMemberProperty($A$3, O75, $T$4)))</f>
        <v>Serveis de caràcter general</v>
      </c>
      <c r="W75" s="201" t="str">
        <f t="shared" si="5"/>
        <v/>
      </c>
      <c r="X75" s="201" t="str">
        <f>IF(_epmOfflineCondition_,"",IF(P75="TOTAL", " ", IF(P75="", "Total", _xll.EPMMemberProperty($A$3, P75, $U$4))))</f>
        <v/>
      </c>
      <c r="Y75" s="132">
        <v>358351.4</v>
      </c>
      <c r="Z75" s="202"/>
      <c r="AA75" s="132"/>
      <c r="AB75" s="85">
        <v>378326</v>
      </c>
      <c r="AC75" s="202">
        <f t="shared" si="6"/>
        <v>378326</v>
      </c>
      <c r="AD75" s="171">
        <f t="shared" si="7"/>
        <v>378326</v>
      </c>
      <c r="AE75" s="204">
        <f t="shared" si="8"/>
        <v>0</v>
      </c>
      <c r="AF75" s="171">
        <f t="shared" si="9"/>
        <v>19974.599999999977</v>
      </c>
      <c r="AG75" s="204">
        <f t="shared" si="10"/>
        <v>5.5740259421338874E-2</v>
      </c>
      <c r="AH75" s="203" t="s">
        <v>145</v>
      </c>
      <c r="AI75" s="202" t="str">
        <f>IF(_epmOfflineCondition_,"-100,00%",IF(P75="TOTAL", "", _xll.EPMSaveComment(AH75, $A$3, N75, O75, P75, $E$5, $C$6, M75, $C$9, "TIPRETOT","VF", $C$13, $C$14)))</f>
        <v>-100,00%</v>
      </c>
      <c r="AJ75" s="96"/>
    </row>
    <row r="76" spans="13:36" x14ac:dyDescent="0.3">
      <c r="M76" s="109" t="str">
        <f>IF(_epmOfflineCondition_,"O0730100", _xll.EPMOlapMemberO("[ORGANIC_D].[PARENTH1].[O0730100]","","O0730100","","000"))</f>
        <v>O0730100</v>
      </c>
      <c r="N76" s="109" t="str">
        <f>IF(_epmOfflineCondition_,"E073I75060", _xll.EPMOlapMemberO("[ECONOMIC_D].[PARENTH1].[E073I75060]","","E073I75060","","000"))</f>
        <v>E073I75060</v>
      </c>
      <c r="O76" s="109" t="str">
        <f>IF(_epmOfflineCondition_,"F073I92000", _xll.EPMOlapMemberO("[FUNCTIONAL_D].[PARENTH1].[F073I92000]","","F073I92000","","000"))</f>
        <v>F073I92000</v>
      </c>
      <c r="P76" s="205" t="str">
        <f>IF(_epmOfflineCondition_,"PRDUMMY", _xll.EPMOlapMemberO("[PROJECTS_D].[PARENTH1].[PRDUMMY]","","PRDUMMY","","000"))</f>
        <v>PRDUMMY</v>
      </c>
      <c r="Q76" s="154" t="str">
        <f t="shared" si="2"/>
        <v>0100</v>
      </c>
      <c r="R76" s="154" t="str">
        <f>IF(_epmOfflineCondition_,"Consorci del Besos",IF(P76="TOTAL", " ", _xll.EPMMemberProperty($A$3, M76, $T$4)))</f>
        <v>Consorci del Besos</v>
      </c>
      <c r="S76" s="201" t="str">
        <f t="shared" si="3"/>
        <v>75060</v>
      </c>
      <c r="T76" s="201" t="str">
        <f>IF(_epmOfflineCondition_,"DE LA GENERALITAT DE CATALUNYA PER ALTRES CONVENIS",IF(P76="TOTAL", " ", _xll.EPMMemberProperty($A$3, N76, $T$4)))</f>
        <v>DE LA GENERALITAT DE CATALUNYA PER ALTRES CONVENIS</v>
      </c>
      <c r="U76" s="201" t="str">
        <f t="shared" si="4"/>
        <v>92000</v>
      </c>
      <c r="V76" s="201" t="str">
        <f>IF(_epmOfflineCondition_,"Serveis de caràcter general",IF(P76="TOTAL", " ", _xll.EPMMemberProperty($A$3, O76, $T$4)))</f>
        <v>Serveis de caràcter general</v>
      </c>
      <c r="W76" s="201" t="str">
        <f t="shared" si="5"/>
        <v/>
      </c>
      <c r="X76" s="201" t="str">
        <f>IF(_epmOfflineCondition_,"",IF(P76="TOTAL", " ", IF(P76="", "Total", _xll.EPMMemberProperty($A$3, P76, $U$4))))</f>
        <v/>
      </c>
      <c r="Y76" s="132"/>
      <c r="Z76" s="202"/>
      <c r="AA76" s="132"/>
      <c r="AB76" s="85">
        <v>1</v>
      </c>
      <c r="AC76" s="202">
        <f t="shared" si="6"/>
        <v>1</v>
      </c>
      <c r="AD76" s="171">
        <f t="shared" si="7"/>
        <v>1</v>
      </c>
      <c r="AE76" s="204">
        <f t="shared" si="8"/>
        <v>0</v>
      </c>
      <c r="AF76" s="171">
        <f t="shared" si="9"/>
        <v>1</v>
      </c>
      <c r="AG76" s="204">
        <f t="shared" si="10"/>
        <v>0</v>
      </c>
      <c r="AH76" s="203" t="s">
        <v>135</v>
      </c>
      <c r="AI76" s="202" t="str">
        <f>IF(_epmOfflineCondition_,"0,00%",IF(P76="TOTAL", "", _xll.EPMSaveComment(AH76, $A$3, N76, O76, P76, $E$5, $C$6, M76, $C$9, "TIPRETOT","VF", $C$13, $C$14)))</f>
        <v>0,00%</v>
      </c>
      <c r="AJ76" s="96"/>
    </row>
    <row r="77" spans="13:36" x14ac:dyDescent="0.3">
      <c r="M77" s="109" t="str">
        <f>IF(_epmOfflineCondition_,"O0730100", _xll.EPMOlapMemberO("[ORGANIC_D].[PARENTH1].[O0730100]","","O0730100","","000"))</f>
        <v>O0730100</v>
      </c>
      <c r="N77" s="109" t="str">
        <f>IF(_epmOfflineCondition_,"E073I75300", _xll.EPMOlapMemberO("[ECONOMIC_D].[PARENTH1].[E073I75300]","","E073I75300","","000"))</f>
        <v>E073I75300</v>
      </c>
      <c r="O77" s="109" t="str">
        <f>IF(_epmOfflineCondition_,"F073I92000", _xll.EPMOlapMemberO("[FUNCTIONAL_D].[PARENTH1].[F073I92000]","","F073I92000","","000"))</f>
        <v>F073I92000</v>
      </c>
      <c r="P77" s="205" t="str">
        <f>IF(_epmOfflineCondition_,"PRDUMMY", _xll.EPMOlapMemberO("[PROJECTS_D].[PARENTH1].[PRDUMMY]","","PRDUMMY","","000"))</f>
        <v>PRDUMMY</v>
      </c>
      <c r="Q77" s="154" t="str">
        <f t="shared" si="2"/>
        <v>0100</v>
      </c>
      <c r="R77" s="154" t="str">
        <f>IF(_epmOfflineCondition_,"Consorci del Besos",IF(P77="TOTAL", " ", _xll.EPMMemberProperty($A$3, M77, $T$4)))</f>
        <v>Consorci del Besos</v>
      </c>
      <c r="S77" s="201" t="str">
        <f t="shared" si="3"/>
        <v>75300</v>
      </c>
      <c r="T77" s="201" t="str">
        <f>IF(_epmOfflineCondition_,"DE LA UNIVERSITAT POLITÈCNICA DE CATALUNYA",IF(P77="TOTAL", " ", _xll.EPMMemberProperty($A$3, N77, $T$4)))</f>
        <v>DE LA UNIVERSITAT POLITÈCNICA DE CATALUNYA</v>
      </c>
      <c r="U77" s="201" t="str">
        <f t="shared" si="4"/>
        <v>92000</v>
      </c>
      <c r="V77" s="201" t="str">
        <f>IF(_epmOfflineCondition_,"Serveis de caràcter general",IF(P77="TOTAL", " ", _xll.EPMMemberProperty($A$3, O77, $T$4)))</f>
        <v>Serveis de caràcter general</v>
      </c>
      <c r="W77" s="201" t="str">
        <f t="shared" si="5"/>
        <v/>
      </c>
      <c r="X77" s="201" t="str">
        <f>IF(_epmOfflineCondition_,"",IF(P77="TOTAL", " ", IF(P77="", "Total", _xll.EPMMemberProperty($A$3, P77, $U$4))))</f>
        <v/>
      </c>
      <c r="Y77" s="132"/>
      <c r="Z77" s="202"/>
      <c r="AA77" s="132"/>
      <c r="AB77" s="85">
        <v>1</v>
      </c>
      <c r="AC77" s="202">
        <f t="shared" si="6"/>
        <v>1</v>
      </c>
      <c r="AD77" s="171">
        <f t="shared" si="7"/>
        <v>1</v>
      </c>
      <c r="AE77" s="204">
        <f t="shared" si="8"/>
        <v>0</v>
      </c>
      <c r="AF77" s="171">
        <f t="shared" si="9"/>
        <v>1</v>
      </c>
      <c r="AG77" s="204">
        <f t="shared" si="10"/>
        <v>0</v>
      </c>
      <c r="AH77" s="203" t="s">
        <v>135</v>
      </c>
      <c r="AI77" s="202" t="str">
        <f>IF(_epmOfflineCondition_,"0,00%",IF(P77="TOTAL", "", _xll.EPMSaveComment(AH77, $A$3, N77, O77, P77, $E$5, $C$6, M77, $C$9, "TIPRETOT","VF", $C$13, $C$14)))</f>
        <v>0,00%</v>
      </c>
      <c r="AJ77" s="96"/>
    </row>
    <row r="78" spans="13:36" x14ac:dyDescent="0.3">
      <c r="M78" s="109" t="str">
        <f>IF(_epmOfflineCondition_,"O0730100", _xll.EPMOlapMemberO("[ORGANIC_D].[PARENTH1].[O0730100]","","O0730100","","000"))</f>
        <v>O0730100</v>
      </c>
      <c r="N78" s="109" t="str">
        <f>IF(_epmOfflineCondition_,"E073I76100", _xll.EPMOlapMemberO("[ECONOMIC_D].[PARENTH1].[E073I76100]","","E073I76100","","000"))</f>
        <v>E073I76100</v>
      </c>
      <c r="O78" s="109" t="str">
        <f>IF(_epmOfflineCondition_,"F073I92000", _xll.EPMOlapMemberO("[FUNCTIONAL_D].[PARENTH1].[F073I92000]","","F073I92000","","000"))</f>
        <v>F073I92000</v>
      </c>
      <c r="P78" s="205" t="str">
        <f>IF(_epmOfflineCondition_,"PRDUMMY", _xll.EPMOlapMemberO("[PROJECTS_D].[PARENTH1].[PRDUMMY]","","PRDUMMY","","000"))</f>
        <v>PRDUMMY</v>
      </c>
      <c r="Q78" s="154" t="str">
        <f t="shared" si="2"/>
        <v>0100</v>
      </c>
      <c r="R78" s="154" t="str">
        <f>IF(_epmOfflineCondition_,"Consorci del Besos",IF(P78="TOTAL", " ", _xll.EPMMemberProperty($A$3, M78, $T$4)))</f>
        <v>Consorci del Besos</v>
      </c>
      <c r="S78" s="201" t="str">
        <f t="shared" si="3"/>
        <v>76100</v>
      </c>
      <c r="T78" s="201" t="str">
        <f>IF(_epmOfflineCondition_,"DE LA DIPUTACIÓ DE BARCELONA",IF(P78="TOTAL", " ", _xll.EPMMemberProperty($A$3, N78, $T$4)))</f>
        <v>DE LA DIPUTACIÓ DE BARCELONA</v>
      </c>
      <c r="U78" s="201" t="str">
        <f t="shared" si="4"/>
        <v>92000</v>
      </c>
      <c r="V78" s="201" t="str">
        <f>IF(_epmOfflineCondition_,"Serveis de caràcter general",IF(P78="TOTAL", " ", _xll.EPMMemberProperty($A$3, O78, $T$4)))</f>
        <v>Serveis de caràcter general</v>
      </c>
      <c r="W78" s="201" t="str">
        <f t="shared" si="5"/>
        <v/>
      </c>
      <c r="X78" s="201" t="str">
        <f>IF(_epmOfflineCondition_,"",IF(P78="TOTAL", " ", IF(P78="", "Total", _xll.EPMMemberProperty($A$3, P78, $U$4))))</f>
        <v/>
      </c>
      <c r="Y78" s="132"/>
      <c r="Z78" s="202"/>
      <c r="AA78" s="132"/>
      <c r="AB78" s="85">
        <v>1</v>
      </c>
      <c r="AC78" s="202">
        <f t="shared" si="6"/>
        <v>1</v>
      </c>
      <c r="AD78" s="171">
        <f t="shared" si="7"/>
        <v>1</v>
      </c>
      <c r="AE78" s="204">
        <f t="shared" si="8"/>
        <v>0</v>
      </c>
      <c r="AF78" s="171">
        <f t="shared" si="9"/>
        <v>1</v>
      </c>
      <c r="AG78" s="204">
        <f t="shared" si="10"/>
        <v>0</v>
      </c>
      <c r="AH78" s="203" t="s">
        <v>135</v>
      </c>
      <c r="AI78" s="202" t="str">
        <f>IF(_epmOfflineCondition_,"0,00%",IF(P78="TOTAL", "", _xll.EPMSaveComment(AH78, $A$3, N78, O78, P78, $E$5, $C$6, M78, $C$9, "TIPRETOT","VF", $C$13, $C$14)))</f>
        <v>0,00%</v>
      </c>
      <c r="AJ78" s="96"/>
    </row>
    <row r="79" spans="13:36" x14ac:dyDescent="0.3">
      <c r="M79" s="109" t="str">
        <f>IF(_epmOfflineCondition_,"O0730100", _xll.EPMOlapMemberO("[ORGANIC_D].[PARENTH1].[O0730100]","","O0730100","","000"))</f>
        <v>O0730100</v>
      </c>
      <c r="N79" s="109" t="str">
        <f>IF(_epmOfflineCondition_,"E073I76200", _xll.EPMOlapMemberO("[ECONOMIC_D].[PARENTH1].[E073I76200]","","E073I76200","","000"))</f>
        <v>E073I76200</v>
      </c>
      <c r="O79" s="109" t="str">
        <f>IF(_epmOfflineCondition_,"F073I92000", _xll.EPMOlapMemberO("[FUNCTIONAL_D].[PARENTH1].[F073I92000]","","F073I92000","","000"))</f>
        <v>F073I92000</v>
      </c>
      <c r="P79" s="205" t="str">
        <f>IF(_epmOfflineCondition_,"PRDUMMY", _xll.EPMOlapMemberO("[PROJECTS_D].[PARENTH1].[PRDUMMY]","","PRDUMMY","","000"))</f>
        <v>PRDUMMY</v>
      </c>
      <c r="Q79" s="154" t="str">
        <f t="shared" si="2"/>
        <v>0100</v>
      </c>
      <c r="R79" s="154" t="str">
        <f>IF(_epmOfflineCondition_,"Consorci del Besos",IF(P79="TOTAL", " ", _xll.EPMMemberProperty($A$3, M79, $T$4)))</f>
        <v>Consorci del Besos</v>
      </c>
      <c r="S79" s="201" t="str">
        <f t="shared" si="3"/>
        <v>76200</v>
      </c>
      <c r="T79" s="201" t="str">
        <f>IF(_epmOfflineCondition_,"DE L'AJUNTAMENT DE BARCELONA (REC COMTAL)",IF(P79="TOTAL", " ", _xll.EPMMemberProperty($A$3, N79, $T$4)))</f>
        <v>DE L'AJUNTAMENT DE BARCELONA (REC COMTAL)</v>
      </c>
      <c r="U79" s="201" t="str">
        <f t="shared" si="4"/>
        <v>92000</v>
      </c>
      <c r="V79" s="201" t="str">
        <f>IF(_epmOfflineCondition_,"Serveis de caràcter general",IF(P79="TOTAL", " ", _xll.EPMMemberProperty($A$3, O79, $T$4)))</f>
        <v>Serveis de caràcter general</v>
      </c>
      <c r="W79" s="201" t="str">
        <f t="shared" si="5"/>
        <v/>
      </c>
      <c r="X79" s="201" t="str">
        <f>IF(_epmOfflineCondition_,"",IF(P79="TOTAL", " ", IF(P79="", "Total", _xll.EPMMemberProperty($A$3, P79, $U$4))))</f>
        <v/>
      </c>
      <c r="Y79" s="132">
        <v>650000</v>
      </c>
      <c r="Z79" s="202"/>
      <c r="AA79" s="132"/>
      <c r="AB79" s="85">
        <v>1</v>
      </c>
      <c r="AC79" s="202">
        <f t="shared" si="6"/>
        <v>1</v>
      </c>
      <c r="AD79" s="171">
        <f t="shared" si="7"/>
        <v>1</v>
      </c>
      <c r="AE79" s="204">
        <f t="shared" si="8"/>
        <v>0</v>
      </c>
      <c r="AF79" s="171">
        <f t="shared" si="9"/>
        <v>-649999</v>
      </c>
      <c r="AG79" s="204">
        <f t="shared" si="10"/>
        <v>-0.9999984615384615</v>
      </c>
      <c r="AH79" s="203" t="s">
        <v>145</v>
      </c>
      <c r="AI79" s="202" t="str">
        <f>IF(_epmOfflineCondition_,"-100,00%",IF(P79="TOTAL", "", _xll.EPMSaveComment(AH79, $A$3, N79, O79, P79, $E$5, $C$6, M79, $C$9, "TIPRETOT","VF", $C$13, $C$14)))</f>
        <v>-100,00%</v>
      </c>
      <c r="AJ79" s="96"/>
    </row>
    <row r="80" spans="13:36" x14ac:dyDescent="0.3">
      <c r="M80" s="109" t="str">
        <f>IF(_epmOfflineCondition_,"O0730100", _xll.EPMOlapMemberO("[ORGANIC_D].[PARENTH1].[O0730100]","","O0730100","","000"))</f>
        <v>O0730100</v>
      </c>
      <c r="N80" s="109" t="str">
        <f>IF(_epmOfflineCondition_,"E073I76201", _xll.EPMOlapMemberO("[ECONOMIC_D].[PARENTH1].[E073I76201]","","E073I76201","","000"))</f>
        <v>E073I76201</v>
      </c>
      <c r="O80" s="109" t="str">
        <f>IF(_epmOfflineCondition_,"F073I92000", _xll.EPMOlapMemberO("[FUNCTIONAL_D].[PARENTH1].[F073I92000]","","F073I92000","","000"))</f>
        <v>F073I92000</v>
      </c>
      <c r="P80" s="205" t="str">
        <f>IF(_epmOfflineCondition_,"PRDUMMY", _xll.EPMOlapMemberO("[PROJECTS_D].[PARENTH1].[PRDUMMY]","","PRDUMMY","","000"))</f>
        <v>PRDUMMY</v>
      </c>
      <c r="Q80" s="154" t="str">
        <f t="shared" si="2"/>
        <v>0100</v>
      </c>
      <c r="R80" s="154" t="str">
        <f>IF(_epmOfflineCondition_,"Consorci del Besos",IF(P80="TOTAL", " ", _xll.EPMMemberProperty($A$3, M80, $T$4)))</f>
        <v>Consorci del Besos</v>
      </c>
      <c r="S80" s="201" t="str">
        <f t="shared" si="3"/>
        <v>76201</v>
      </c>
      <c r="T80" s="201" t="str">
        <f>IF(_epmOfflineCondition_,"DE L'AJUNTAMENT DE BARCELONA (CAMP DE RUGBI I PASS",IF(P80="TOTAL", " ", _xll.EPMMemberProperty($A$3, N80, $T$4)))</f>
        <v>DE L'AJUNTAMENT DE BARCELONA (CAMP DE RUGBI I PASS</v>
      </c>
      <c r="U80" s="201" t="str">
        <f t="shared" si="4"/>
        <v>92000</v>
      </c>
      <c r="V80" s="201" t="str">
        <f>IF(_epmOfflineCondition_,"Serveis de caràcter general",IF(P80="TOTAL", " ", _xll.EPMMemberProperty($A$3, O80, $T$4)))</f>
        <v>Serveis de caràcter general</v>
      </c>
      <c r="W80" s="201" t="str">
        <f t="shared" si="5"/>
        <v/>
      </c>
      <c r="X80" s="201" t="str">
        <f>IF(_epmOfflineCondition_,"",IF(P80="TOTAL", " ", IF(P80="", "Total", _xll.EPMMemberProperty($A$3, P80, $U$4))))</f>
        <v/>
      </c>
      <c r="Y80" s="132"/>
      <c r="Z80" s="202"/>
      <c r="AA80" s="132"/>
      <c r="AB80" s="85">
        <v>1</v>
      </c>
      <c r="AC80" s="202">
        <f t="shared" si="6"/>
        <v>1</v>
      </c>
      <c r="AD80" s="171">
        <f t="shared" si="7"/>
        <v>1</v>
      </c>
      <c r="AE80" s="204">
        <f t="shared" si="8"/>
        <v>0</v>
      </c>
      <c r="AF80" s="171">
        <f t="shared" si="9"/>
        <v>1</v>
      </c>
      <c r="AG80" s="204">
        <f t="shared" si="10"/>
        <v>0</v>
      </c>
      <c r="AH80" s="203" t="s">
        <v>135</v>
      </c>
      <c r="AI80" s="202" t="str">
        <f>IF(_epmOfflineCondition_,"0,00%",IF(P80="TOTAL", "", _xll.EPMSaveComment(AH80, $A$3, N80, O80, P80, $E$5, $C$6, M80, $C$9, "TIPRETOT","VF", $C$13, $C$14)))</f>
        <v>0,00%</v>
      </c>
      <c r="AJ80" s="96"/>
    </row>
    <row r="81" spans="13:36" x14ac:dyDescent="0.3">
      <c r="M81" s="109" t="str">
        <f>IF(_epmOfflineCondition_,"O0730100", _xll.EPMOlapMemberO("[ORGANIC_D].[PARENTH1].[O0730100]","","O0730100","","000"))</f>
        <v>O0730100</v>
      </c>
      <c r="N81" s="109" t="str">
        <f>IF(_epmOfflineCondition_,"E073I76205", _xll.EPMOlapMemberO("[ECONOMIC_D].[PARENTH1].[E073I76205]","","E073I76205","","000"))</f>
        <v>E073I76205</v>
      </c>
      <c r="O81" s="109" t="str">
        <f>IF(_epmOfflineCondition_,"F073I92000", _xll.EPMOlapMemberO("[FUNCTIONAL_D].[PARENTH1].[F073I92000]","","F073I92000","","000"))</f>
        <v>F073I92000</v>
      </c>
      <c r="P81" s="205" t="str">
        <f>IF(_epmOfflineCondition_,"PRDUMMY", _xll.EPMOlapMemberO("[PROJECTS_D].[PARENTH1].[PRDUMMY]","","PRDUMMY","","000"))</f>
        <v>PRDUMMY</v>
      </c>
      <c r="Q81" s="154" t="str">
        <f t="shared" si="2"/>
        <v>0100</v>
      </c>
      <c r="R81" s="154" t="str">
        <f>IF(_epmOfflineCondition_,"Consorci del Besos",IF(P81="TOTAL", " ", _xll.EPMMemberProperty($A$3, M81, $T$4)))</f>
        <v>Consorci del Besos</v>
      </c>
      <c r="S81" s="201" t="str">
        <f t="shared" si="3"/>
        <v>76205</v>
      </c>
      <c r="T81" s="201" t="str">
        <f>IF(_epmOfflineCondition_,"DE L'AJUNTAMENT DE SANT ADRIÀ",IF(P81="TOTAL", " ", _xll.EPMMemberProperty($A$3, N81, $T$4)))</f>
        <v>DE L'AJUNTAMENT DE SANT ADRIÀ</v>
      </c>
      <c r="U81" s="201" t="str">
        <f t="shared" si="4"/>
        <v>92000</v>
      </c>
      <c r="V81" s="201" t="str">
        <f>IF(_epmOfflineCondition_,"Serveis de caràcter general",IF(P81="TOTAL", " ", _xll.EPMMemberProperty($A$3, O81, $T$4)))</f>
        <v>Serveis de caràcter general</v>
      </c>
      <c r="W81" s="201" t="str">
        <f t="shared" si="5"/>
        <v/>
      </c>
      <c r="X81" s="201" t="str">
        <f>IF(_epmOfflineCondition_,"",IF(P81="TOTAL", " ", IF(P81="", "Total", _xll.EPMMemberProperty($A$3, P81, $U$4))))</f>
        <v/>
      </c>
      <c r="Y81" s="132"/>
      <c r="Z81" s="202"/>
      <c r="AA81" s="132"/>
      <c r="AB81" s="85">
        <v>1</v>
      </c>
      <c r="AC81" s="202">
        <f t="shared" si="6"/>
        <v>1</v>
      </c>
      <c r="AD81" s="171">
        <f t="shared" si="7"/>
        <v>1</v>
      </c>
      <c r="AE81" s="204">
        <f t="shared" si="8"/>
        <v>0</v>
      </c>
      <c r="AF81" s="171">
        <f t="shared" si="9"/>
        <v>1</v>
      </c>
      <c r="AG81" s="204">
        <f t="shared" si="10"/>
        <v>0</v>
      </c>
      <c r="AH81" s="203" t="s">
        <v>135</v>
      </c>
      <c r="AI81" s="202" t="str">
        <f>IF(_epmOfflineCondition_,"0,00%",IF(P81="TOTAL", "", _xll.EPMSaveComment(AH81, $A$3, N81, O81, P81, $E$5, $C$6, M81, $C$9, "TIPRETOT","VF", $C$13, $C$14)))</f>
        <v>0,00%</v>
      </c>
      <c r="AJ81" s="96"/>
    </row>
    <row r="82" spans="13:36" x14ac:dyDescent="0.3">
      <c r="M82" s="109" t="str">
        <f>IF(_epmOfflineCondition_,"O0730100", _xll.EPMOlapMemberO("[ORGANIC_D].[PARENTH1].[O0730100]","","O0730100","","000"))</f>
        <v>O0730100</v>
      </c>
      <c r="N82" s="109" t="str">
        <f>IF(_epmOfflineCondition_,"E073I76300", _xll.EPMOlapMemberO("[ECONOMIC_D].[PARENTH1].[E073I76300]","","E073I76300","","000"))</f>
        <v>E073I76300</v>
      </c>
      <c r="O82" s="109" t="str">
        <f>IF(_epmOfflineCondition_,"F073I92000", _xll.EPMOlapMemberO("[FUNCTIONAL_D].[PARENTH1].[F073I92000]","","F073I92000","","000"))</f>
        <v>F073I92000</v>
      </c>
      <c r="P82" s="205" t="str">
        <f>IF(_epmOfflineCondition_,"PRDUMMY", _xll.EPMOlapMemberO("[PROJECTS_D].[PARENTH1].[PRDUMMY]","","PRDUMMY","","000"))</f>
        <v>PRDUMMY</v>
      </c>
      <c r="Q82" s="154" t="str">
        <f t="shared" si="2"/>
        <v>0100</v>
      </c>
      <c r="R82" s="154" t="str">
        <f>IF(_epmOfflineCondition_,"Consorci del Besos",IF(P82="TOTAL", " ", _xll.EPMMemberProperty($A$3, M82, $T$4)))</f>
        <v>Consorci del Besos</v>
      </c>
      <c r="S82" s="201" t="str">
        <f t="shared" si="3"/>
        <v>76300</v>
      </c>
      <c r="T82" s="201" t="str">
        <f>IF(_epmOfflineCondition_,"DE LA MANCOMUNITAT DE MUNICIPIS",IF(P82="TOTAL", " ", _xll.EPMMemberProperty($A$3, N82, $T$4)))</f>
        <v>DE LA MANCOMUNITAT DE MUNICIPIS</v>
      </c>
      <c r="U82" s="201" t="str">
        <f t="shared" si="4"/>
        <v>92000</v>
      </c>
      <c r="V82" s="201" t="str">
        <f>IF(_epmOfflineCondition_,"Serveis de caràcter general",IF(P82="TOTAL", " ", _xll.EPMMemberProperty($A$3, O82, $T$4)))</f>
        <v>Serveis de caràcter general</v>
      </c>
      <c r="W82" s="201" t="str">
        <f t="shared" si="5"/>
        <v/>
      </c>
      <c r="X82" s="201" t="str">
        <f>IF(_epmOfflineCondition_,"",IF(P82="TOTAL", " ", IF(P82="", "Total", _xll.EPMMemberProperty($A$3, P82, $U$4))))</f>
        <v/>
      </c>
      <c r="Y82" s="132"/>
      <c r="Z82" s="202"/>
      <c r="AA82" s="132"/>
      <c r="AB82" s="85">
        <v>1</v>
      </c>
      <c r="AC82" s="202">
        <f t="shared" si="6"/>
        <v>1</v>
      </c>
      <c r="AD82" s="171">
        <f t="shared" si="7"/>
        <v>1</v>
      </c>
      <c r="AE82" s="204">
        <f t="shared" si="8"/>
        <v>0</v>
      </c>
      <c r="AF82" s="171">
        <f t="shared" si="9"/>
        <v>1</v>
      </c>
      <c r="AG82" s="204">
        <f t="shared" si="10"/>
        <v>0</v>
      </c>
      <c r="AH82" s="203" t="s">
        <v>135</v>
      </c>
      <c r="AI82" s="202" t="str">
        <f>IF(_epmOfflineCondition_,"0,00%",IF(P82="TOTAL", "", _xll.EPMSaveComment(AH82, $A$3, N82, O82, P82, $E$5, $C$6, M82, $C$9, "TIPRETOT","VF", $C$13, $C$14)))</f>
        <v>0,00%</v>
      </c>
      <c r="AJ82" s="96"/>
    </row>
    <row r="83" spans="13:36" x14ac:dyDescent="0.3">
      <c r="M83" s="109" t="str">
        <f>IF(_epmOfflineCondition_,"O0730100", _xll.EPMOlapMemberO("[ORGANIC_D].[PARENTH1].[O0730100]","","O0730100","","000"))</f>
        <v>O0730100</v>
      </c>
      <c r="N83" s="109" t="str">
        <f>IF(_epmOfflineCondition_,"E073I76500", _xll.EPMOlapMemberO("[ECONOMIC_D].[PARENTH1].[E073I76500]","","E073I76500","","000"))</f>
        <v>E073I76500</v>
      </c>
      <c r="O83" s="109" t="str">
        <f>IF(_epmOfflineCondition_,"F073I92000", _xll.EPMOlapMemberO("[FUNCTIONAL_D].[PARENTH1].[F073I92000]","","F073I92000","","000"))</f>
        <v>F073I92000</v>
      </c>
      <c r="P83" s="205" t="str">
        <f>IF(_epmOfflineCondition_,"PRDUMMY", _xll.EPMOlapMemberO("[PROJECTS_D].[PARENTH1].[PRDUMMY]","","PRDUMMY","","000"))</f>
        <v>PRDUMMY</v>
      </c>
      <c r="Q83" s="154" t="str">
        <f t="shared" si="2"/>
        <v>0100</v>
      </c>
      <c r="R83" s="154" t="str">
        <f>IF(_epmOfflineCondition_,"Consorci del Besos",IF(P83="TOTAL", " ", _xll.EPMMemberProperty($A$3, M83, $T$4)))</f>
        <v>Consorci del Besos</v>
      </c>
      <c r="S83" s="201" t="str">
        <f t="shared" si="3"/>
        <v>76500</v>
      </c>
      <c r="T83" s="201" t="str">
        <f>IF(_epmOfflineCondition_,"DEL CONSELL COMARCAL",IF(P83="TOTAL", " ", _xll.EPMMemberProperty($A$3, N83, $T$4)))</f>
        <v>DEL CONSELL COMARCAL</v>
      </c>
      <c r="U83" s="201" t="str">
        <f t="shared" si="4"/>
        <v>92000</v>
      </c>
      <c r="V83" s="201" t="str">
        <f>IF(_epmOfflineCondition_,"Serveis de caràcter general",IF(P83="TOTAL", " ", _xll.EPMMemberProperty($A$3, O83, $T$4)))</f>
        <v>Serveis de caràcter general</v>
      </c>
      <c r="W83" s="201" t="str">
        <f t="shared" si="5"/>
        <v/>
      </c>
      <c r="X83" s="201" t="str">
        <f>IF(_epmOfflineCondition_,"",IF(P83="TOTAL", " ", IF(P83="", "Total", _xll.EPMMemberProperty($A$3, P83, $U$4))))</f>
        <v/>
      </c>
      <c r="Y83" s="132"/>
      <c r="Z83" s="202"/>
      <c r="AA83" s="132"/>
      <c r="AB83" s="85">
        <v>1</v>
      </c>
      <c r="AC83" s="202">
        <f t="shared" si="6"/>
        <v>1</v>
      </c>
      <c r="AD83" s="171">
        <f t="shared" si="7"/>
        <v>1</v>
      </c>
      <c r="AE83" s="204">
        <f t="shared" si="8"/>
        <v>0</v>
      </c>
      <c r="AF83" s="171">
        <f t="shared" si="9"/>
        <v>1</v>
      </c>
      <c r="AG83" s="204">
        <f t="shared" si="10"/>
        <v>0</v>
      </c>
      <c r="AH83" s="203" t="s">
        <v>135</v>
      </c>
      <c r="AI83" s="202" t="str">
        <f>IF(_epmOfflineCondition_,"0,00%",IF(P83="TOTAL", "", _xll.EPMSaveComment(AH83, $A$3, N83, O83, P83, $E$5, $C$6, M83, $C$9, "TIPRETOT","VF", $C$13, $C$14)))</f>
        <v>0,00%</v>
      </c>
      <c r="AJ83" s="96"/>
    </row>
    <row r="84" spans="13:36" x14ac:dyDescent="0.3">
      <c r="M84" s="109" t="str">
        <f>IF(_epmOfflineCondition_,"O0730100", _xll.EPMOlapMemberO("[ORGANIC_D].[PARENTH1].[O0730100]","","O0730100","","000"))</f>
        <v>O0730100</v>
      </c>
      <c r="N84" s="109" t="str">
        <f>IF(_epmOfflineCondition_,"E073I76701", _xll.EPMOlapMemberO("[ECONOMIC_D].[PARENTH1].[E073I76701]","","E073I76701","","000"))</f>
        <v>E073I76701</v>
      </c>
      <c r="O84" s="109" t="str">
        <f>IF(_epmOfflineCondition_,"F073I92000", _xll.EPMOlapMemberO("[FUNCTIONAL_D].[PARENTH1].[F073I92000]","","F073I92000","","000"))</f>
        <v>F073I92000</v>
      </c>
      <c r="P84" s="205" t="str">
        <f>IF(_epmOfflineCondition_,"PRDUMMY", _xll.EPMOlapMemberO("[PROJECTS_D].[PARENTH1].[PRDUMMY]","","PRDUMMY","","000"))</f>
        <v>PRDUMMY</v>
      </c>
      <c r="Q84" s="154" t="str">
        <f t="shared" si="2"/>
        <v>0100</v>
      </c>
      <c r="R84" s="154" t="str">
        <f>IF(_epmOfflineCondition_,"Consorci del Besos",IF(P84="TOTAL", " ", _xll.EPMMemberProperty($A$3, M84, $T$4)))</f>
        <v>Consorci del Besos</v>
      </c>
      <c r="S84" s="201" t="str">
        <f t="shared" si="3"/>
        <v>76701</v>
      </c>
      <c r="T84" s="201" t="str">
        <f>IF(_epmOfflineCondition_,"DE L'AUTORITAT METROPOLITANA DEL TRANSPORT",IF(P84="TOTAL", " ", _xll.EPMMemberProperty($A$3, N84, $T$4)))</f>
        <v>DE L'AUTORITAT METROPOLITANA DEL TRANSPORT</v>
      </c>
      <c r="U84" s="201" t="str">
        <f t="shared" si="4"/>
        <v>92000</v>
      </c>
      <c r="V84" s="201" t="str">
        <f>IF(_epmOfflineCondition_,"Serveis de caràcter general",IF(P84="TOTAL", " ", _xll.EPMMemberProperty($A$3, O84, $T$4)))</f>
        <v>Serveis de caràcter general</v>
      </c>
      <c r="W84" s="201" t="str">
        <f t="shared" si="5"/>
        <v/>
      </c>
      <c r="X84" s="201" t="str">
        <f>IF(_epmOfflineCondition_,"",IF(P84="TOTAL", " ", IF(P84="", "Total", _xll.EPMMemberProperty($A$3, P84, $U$4))))</f>
        <v/>
      </c>
      <c r="Y84" s="132"/>
      <c r="Z84" s="202"/>
      <c r="AA84" s="132"/>
      <c r="AB84" s="85">
        <v>1</v>
      </c>
      <c r="AC84" s="202">
        <f t="shared" si="6"/>
        <v>1</v>
      </c>
      <c r="AD84" s="171">
        <f t="shared" si="7"/>
        <v>1</v>
      </c>
      <c r="AE84" s="204">
        <f t="shared" si="8"/>
        <v>0</v>
      </c>
      <c r="AF84" s="171">
        <f t="shared" si="9"/>
        <v>1</v>
      </c>
      <c r="AG84" s="204">
        <f t="shared" si="10"/>
        <v>0</v>
      </c>
      <c r="AH84" s="203" t="s">
        <v>135</v>
      </c>
      <c r="AI84" s="202" t="str">
        <f>IF(_epmOfflineCondition_,"0,00%",IF(P84="TOTAL", "", _xll.EPMSaveComment(AH84, $A$3, N84, O84, P84, $E$5, $C$6, M84, $C$9, "TIPRETOT","VF", $C$13, $C$14)))</f>
        <v>0,00%</v>
      </c>
    </row>
    <row r="85" spans="13:36" x14ac:dyDescent="0.3">
      <c r="M85" s="109" t="str">
        <f>IF(_epmOfflineCondition_,"O0730100", _xll.EPMOlapMemberO("[ORGANIC_D].[PARENTH1].[O0730100]","","O0730100","","000"))</f>
        <v>O0730100</v>
      </c>
      <c r="N85" s="109" t="str">
        <f>IF(_epmOfflineCondition_,"E073I76702", _xll.EPMOlapMemberO("[ECONOMIC_D].[PARENTH1].[E073I76702]","","E073I76702","","000"))</f>
        <v>E073I76702</v>
      </c>
      <c r="O85" s="109" t="str">
        <f>IF(_epmOfflineCondition_,"F073I92000", _xll.EPMOlapMemberO("[FUNCTIONAL_D].[PARENTH1].[F073I92000]","","F073I92000","","000"))</f>
        <v>F073I92000</v>
      </c>
      <c r="P85" s="205" t="str">
        <f>IF(_epmOfflineCondition_,"PRDUMMY", _xll.EPMOlapMemberO("[PROJECTS_D].[PARENTH1].[PRDUMMY]","","PRDUMMY","","000"))</f>
        <v>PRDUMMY</v>
      </c>
      <c r="Q85" s="154" t="str">
        <f t="shared" si="2"/>
        <v>0100</v>
      </c>
      <c r="R85" s="154" t="str">
        <f>IF(_epmOfflineCondition_,"Consorci del Besos",IF(P85="TOTAL", " ", _xll.EPMMemberProperty($A$3, M85, $T$4)))</f>
        <v>Consorci del Besos</v>
      </c>
      <c r="S85" s="201" t="str">
        <f t="shared" si="3"/>
        <v>76702</v>
      </c>
      <c r="T85" s="201" t="str">
        <f>IF(_epmOfflineCondition_,"DEL CONSORCI INTERUNIVERSITARI DEL BESÒS",IF(P85="TOTAL", " ", _xll.EPMMemberProperty($A$3, N85, $T$4)))</f>
        <v>DEL CONSORCI INTERUNIVERSITARI DEL BESÒS</v>
      </c>
      <c r="U85" s="201" t="str">
        <f t="shared" si="4"/>
        <v>92000</v>
      </c>
      <c r="V85" s="201" t="str">
        <f>IF(_epmOfflineCondition_,"Serveis de caràcter general",IF(P85="TOTAL", " ", _xll.EPMMemberProperty($A$3, O85, $T$4)))</f>
        <v>Serveis de caràcter general</v>
      </c>
      <c r="W85" s="201" t="str">
        <f t="shared" si="5"/>
        <v/>
      </c>
      <c r="X85" s="201" t="str">
        <f>IF(_epmOfflineCondition_,"",IF(P85="TOTAL", " ", IF(P85="", "Total", _xll.EPMMemberProperty($A$3, P85, $U$4))))</f>
        <v/>
      </c>
      <c r="Y85" s="132"/>
      <c r="Z85" s="202"/>
      <c r="AA85" s="132"/>
      <c r="AB85" s="85">
        <v>1</v>
      </c>
      <c r="AC85" s="202">
        <f t="shared" si="6"/>
        <v>1</v>
      </c>
      <c r="AD85" s="171">
        <f t="shared" si="7"/>
        <v>1</v>
      </c>
      <c r="AE85" s="204">
        <f t="shared" si="8"/>
        <v>0</v>
      </c>
      <c r="AF85" s="171">
        <f t="shared" si="9"/>
        <v>1</v>
      </c>
      <c r="AG85" s="204">
        <f t="shared" si="10"/>
        <v>0</v>
      </c>
      <c r="AH85" s="203" t="s">
        <v>135</v>
      </c>
      <c r="AI85" s="202" t="str">
        <f>IF(_epmOfflineCondition_,"0,00%",IF(P85="TOTAL", "", _xll.EPMSaveComment(AH85, $A$3, N85, O85, P85, $E$5, $C$6, M85, $C$9, "TIPRETOT","VF", $C$13, $C$14)))</f>
        <v>0,00%</v>
      </c>
    </row>
    <row r="86" spans="13:36" x14ac:dyDescent="0.3">
      <c r="M86" s="109" t="str">
        <f>IF(_epmOfflineCondition_,"O0730100", _xll.EPMOlapMemberO("[ORGANIC_D].[PARENTH1].[O0730100]","","O0730100","","000"))</f>
        <v>O0730100</v>
      </c>
      <c r="N86" s="109" t="str">
        <f>IF(_epmOfflineCondition_,"E073I77000", _xll.EPMOlapMemberO("[ECONOMIC_D].[PARENTH1].[E073I77000]","","E073I77000","","000"))</f>
        <v>E073I77000</v>
      </c>
      <c r="O86" s="109" t="str">
        <f>IF(_epmOfflineCondition_,"F073I92000", _xll.EPMOlapMemberO("[FUNCTIONAL_D].[PARENTH1].[F073I92000]","","F073I92000","","000"))</f>
        <v>F073I92000</v>
      </c>
      <c r="P86" s="205" t="str">
        <f>IF(_epmOfflineCondition_,"PRDUMMY", _xll.EPMOlapMemberO("[PROJECTS_D].[PARENTH1].[PRDUMMY]","","PRDUMMY","","000"))</f>
        <v>PRDUMMY</v>
      </c>
      <c r="Q86" s="154" t="str">
        <f t="shared" si="2"/>
        <v>0100</v>
      </c>
      <c r="R86" s="154" t="str">
        <f>IF(_epmOfflineCondition_,"Consorci del Besos",IF(P86="TOTAL", " ", _xll.EPMMemberProperty($A$3, M86, $T$4)))</f>
        <v>Consorci del Besos</v>
      </c>
      <c r="S86" s="201" t="str">
        <f t="shared" si="3"/>
        <v>77000</v>
      </c>
      <c r="T86" s="201" t="str">
        <f>IF(_epmOfflineCondition_,"DE LA JUNTA DE COMPENSACIÓ DEL C3",IF(P86="TOTAL", " ", _xll.EPMMemberProperty($A$3, N86, $T$4)))</f>
        <v>DE LA JUNTA DE COMPENSACIÓ DEL C3</v>
      </c>
      <c r="U86" s="201" t="str">
        <f t="shared" si="4"/>
        <v>92000</v>
      </c>
      <c r="V86" s="201" t="str">
        <f>IF(_epmOfflineCondition_,"Serveis de caràcter general",IF(P86="TOTAL", " ", _xll.EPMMemberProperty($A$3, O86, $T$4)))</f>
        <v>Serveis de caràcter general</v>
      </c>
      <c r="W86" s="201" t="str">
        <f t="shared" si="5"/>
        <v/>
      </c>
      <c r="X86" s="201" t="str">
        <f>IF(_epmOfflineCondition_,"",IF(P86="TOTAL", " ", IF(P86="", "Total", _xll.EPMMemberProperty($A$3, P86, $U$4))))</f>
        <v/>
      </c>
      <c r="Y86" s="132"/>
      <c r="Z86" s="202"/>
      <c r="AA86" s="132"/>
      <c r="AB86" s="85">
        <v>1</v>
      </c>
      <c r="AC86" s="202">
        <f t="shared" si="6"/>
        <v>1</v>
      </c>
      <c r="AD86" s="171">
        <f t="shared" si="7"/>
        <v>1</v>
      </c>
      <c r="AE86" s="204">
        <f t="shared" si="8"/>
        <v>0</v>
      </c>
      <c r="AF86" s="171">
        <f t="shared" si="9"/>
        <v>1</v>
      </c>
      <c r="AG86" s="204">
        <f t="shared" si="10"/>
        <v>0</v>
      </c>
      <c r="AH86" s="203" t="s">
        <v>135</v>
      </c>
      <c r="AI86" s="202" t="str">
        <f>IF(_epmOfflineCondition_,"0,00%",IF(P86="TOTAL", "", _xll.EPMSaveComment(AH86, $A$3, N86, O86, P86, $E$5, $C$6, M86, $C$9, "TIPRETOT","VF", $C$13, $C$14)))</f>
        <v>0,00%</v>
      </c>
    </row>
    <row r="87" spans="13:36" x14ac:dyDescent="0.3">
      <c r="M87" s="109" t="str">
        <f>IF(_epmOfflineCondition_,"O0730100", _xll.EPMOlapMemberO("[ORGANIC_D].[PARENTH1].[O0730100]","","O0730100","","000"))</f>
        <v>O0730100</v>
      </c>
      <c r="N87" s="109" t="str">
        <f>IF(_epmOfflineCondition_,"E073I78000", _xll.EPMOlapMemberO("[ECONOMIC_D].[PARENTH1].[E073I78000]","","E073I78000","","000"))</f>
        <v>E073I78000</v>
      </c>
      <c r="O87" s="109" t="str">
        <f>IF(_epmOfflineCondition_,"F073I92000", _xll.EPMOlapMemberO("[FUNCTIONAL_D].[PARENTH1].[F073I92000]","","F073I92000","","000"))</f>
        <v>F073I92000</v>
      </c>
      <c r="P87" s="205" t="str">
        <f>IF(_epmOfflineCondition_,"PRDUMMY", _xll.EPMOlapMemberO("[PROJECTS_D].[PARENTH1].[PRDUMMY]","","PRDUMMY","","000"))</f>
        <v>PRDUMMY</v>
      </c>
      <c r="Q87" s="154" t="str">
        <f t="shared" si="2"/>
        <v>0100</v>
      </c>
      <c r="R87" s="154" t="str">
        <f>IF(_epmOfflineCondition_,"Consorci del Besos",IF(P87="TOTAL", " ", _xll.EPMMemberProperty($A$3, M87, $T$4)))</f>
        <v>Consorci del Besos</v>
      </c>
      <c r="S87" s="201" t="str">
        <f t="shared" si="3"/>
        <v>78000</v>
      </c>
      <c r="T87" s="201" t="str">
        <f>IF(_epmOfflineCondition_,"DE L'INSTITUT DE RECERCA EN ENERGIA DE CATALUNYA",IF(P87="TOTAL", " ", _xll.EPMMemberProperty($A$3, N87, $T$4)))</f>
        <v>DE L'INSTITUT DE RECERCA EN ENERGIA DE CATALUNYA</v>
      </c>
      <c r="U87" s="201" t="str">
        <f t="shared" si="4"/>
        <v>92000</v>
      </c>
      <c r="V87" s="201" t="str">
        <f>IF(_epmOfflineCondition_,"Serveis de caràcter general",IF(P87="TOTAL", " ", _xll.EPMMemberProperty($A$3, O87, $T$4)))</f>
        <v>Serveis de caràcter general</v>
      </c>
      <c r="W87" s="201" t="str">
        <f t="shared" si="5"/>
        <v/>
      </c>
      <c r="X87" s="201" t="str">
        <f>IF(_epmOfflineCondition_,"",IF(P87="TOTAL", " ", IF(P87="", "Total", _xll.EPMMemberProperty($A$3, P87, $U$4))))</f>
        <v/>
      </c>
      <c r="Y87" s="132"/>
      <c r="Z87" s="202"/>
      <c r="AA87" s="132"/>
      <c r="AB87" s="85">
        <v>1</v>
      </c>
      <c r="AC87" s="202">
        <f t="shared" si="6"/>
        <v>1</v>
      </c>
      <c r="AD87" s="171">
        <f t="shared" si="7"/>
        <v>1</v>
      </c>
      <c r="AE87" s="204">
        <f t="shared" si="8"/>
        <v>0</v>
      </c>
      <c r="AF87" s="171">
        <f t="shared" si="9"/>
        <v>1</v>
      </c>
      <c r="AG87" s="204">
        <f t="shared" si="10"/>
        <v>0</v>
      </c>
      <c r="AH87" s="203" t="s">
        <v>135</v>
      </c>
      <c r="AI87" s="202" t="str">
        <f>IF(_epmOfflineCondition_,"0,00%",IF(P87="TOTAL", "", _xll.EPMSaveComment(AH87, $A$3, N87, O87, P87, $E$5, $C$6, M87, $C$9, "TIPRETOT","VF", $C$13, $C$14)))</f>
        <v>0,00%</v>
      </c>
    </row>
    <row r="88" spans="13:36" x14ac:dyDescent="0.3">
      <c r="M88" s="109" t="str">
        <f>IF(_epmOfflineCondition_,"O0730100", _xll.EPMOlapMemberO("[ORGANIC_D].[PARENTH1].[O0730100]","","O0730100","","000"))</f>
        <v>O0730100</v>
      </c>
      <c r="N88" s="109" t="str">
        <f>IF(_epmOfflineCondition_,"E073I80000", _xll.EPMOlapMemberO("[ECONOMIC_D].[PARENTH1].[E073I80000]","","E073I80000","","000"))</f>
        <v>E073I80000</v>
      </c>
      <c r="O88" s="109" t="str">
        <f>IF(_epmOfflineCondition_,"F073I92000", _xll.EPMOlapMemberO("[FUNCTIONAL_D].[PARENTH1].[F073I92000]","","F073I92000","","000"))</f>
        <v>F073I92000</v>
      </c>
      <c r="P88" s="205" t="str">
        <f>IF(_epmOfflineCondition_,"PRDUMMY", _xll.EPMOlapMemberO("[PROJECTS_D].[PARENTH1].[PRDUMMY]","","PRDUMMY","","000"))</f>
        <v>PRDUMMY</v>
      </c>
      <c r="Q88" s="154" t="str">
        <f t="shared" si="2"/>
        <v>0100</v>
      </c>
      <c r="R88" s="154" t="str">
        <f>IF(_epmOfflineCondition_,"Consorci del Besos",IF(P88="TOTAL", " ", _xll.EPMMemberProperty($A$3, M88, $T$4)))</f>
        <v>Consorci del Besos</v>
      </c>
      <c r="S88" s="201" t="str">
        <f t="shared" si="3"/>
        <v>80000</v>
      </c>
      <c r="T88" s="201" t="str">
        <f>IF(_epmOfflineCondition_,"ALIENACIÓ DE DEUTE PÚBLIC DE L'ESTAT A C/T",IF(P88="TOTAL", " ", _xll.EPMMemberProperty($A$3, N88, $T$4)))</f>
        <v>ALIENACIÓ DE DEUTE PÚBLIC DE L'ESTAT A C/T</v>
      </c>
      <c r="U88" s="201" t="str">
        <f t="shared" si="4"/>
        <v>92000</v>
      </c>
      <c r="V88" s="201" t="str">
        <f>IF(_epmOfflineCondition_,"Serveis de caràcter general",IF(P88="TOTAL", " ", _xll.EPMMemberProperty($A$3, O88, $T$4)))</f>
        <v>Serveis de caràcter general</v>
      </c>
      <c r="W88" s="201" t="str">
        <f t="shared" si="5"/>
        <v/>
      </c>
      <c r="X88" s="201" t="str">
        <f>IF(_epmOfflineCondition_,"",IF(P88="TOTAL", " ", IF(P88="", "Total", _xll.EPMMemberProperty($A$3, P88, $U$4))))</f>
        <v/>
      </c>
      <c r="Y88" s="132"/>
      <c r="Z88" s="202"/>
      <c r="AA88" s="132"/>
      <c r="AB88" s="85">
        <v>1</v>
      </c>
      <c r="AC88" s="202">
        <f t="shared" si="6"/>
        <v>1</v>
      </c>
      <c r="AD88" s="171">
        <f t="shared" si="7"/>
        <v>1</v>
      </c>
      <c r="AE88" s="204">
        <f t="shared" si="8"/>
        <v>0</v>
      </c>
      <c r="AF88" s="171">
        <f t="shared" si="9"/>
        <v>1</v>
      </c>
      <c r="AG88" s="204">
        <f t="shared" si="10"/>
        <v>0</v>
      </c>
      <c r="AH88" s="203" t="s">
        <v>135</v>
      </c>
      <c r="AI88" s="202" t="str">
        <f>IF(_epmOfflineCondition_,"0,00%",IF(P88="TOTAL", "", _xll.EPMSaveComment(AH88, $A$3, N88, O88, P88, $E$5, $C$6, M88, $C$9, "TIPRETOT","VF", $C$13, $C$14)))</f>
        <v>0,00%</v>
      </c>
    </row>
    <row r="89" spans="13:36" x14ac:dyDescent="0.3">
      <c r="M89" s="109" t="str">
        <f>IF(_epmOfflineCondition_,"O0730100", _xll.EPMOlapMemberO("[ORGANIC_D].[PARENTH1].[O0730100]","","O0730100","","000"))</f>
        <v>O0730100</v>
      </c>
      <c r="N89" s="109" t="str">
        <f>IF(_epmOfflineCondition_,"E073I83001", _xll.EPMOlapMemberO("[ECONOMIC_D].[PARENTH1].[E073I83001]","","E073I83001","","000"))</f>
        <v>E073I83001</v>
      </c>
      <c r="O89" s="109" t="str">
        <f>IF(_epmOfflineCondition_,"F073I92000", _xll.EPMOlapMemberO("[FUNCTIONAL_D].[PARENTH1].[F073I92000]","","F073I92000","","000"))</f>
        <v>F073I92000</v>
      </c>
      <c r="P89" s="205" t="str">
        <f>IF(_epmOfflineCondition_,"PRDUMMY", _xll.EPMOlapMemberO("[PROJECTS_D].[PARENTH1].[PRDUMMY]","","PRDUMMY","","000"))</f>
        <v>PRDUMMY</v>
      </c>
      <c r="Q89" s="154" t="str">
        <f t="shared" si="2"/>
        <v>0100</v>
      </c>
      <c r="R89" s="154" t="str">
        <f>IF(_epmOfflineCondition_,"Consorci del Besos",IF(P89="TOTAL", " ", _xll.EPMMemberProperty($A$3, M89, $T$4)))</f>
        <v>Consorci del Besos</v>
      </c>
      <c r="S89" s="201" t="str">
        <f t="shared" si="3"/>
        <v>83001</v>
      </c>
      <c r="T89" s="201" t="str">
        <f>IF(_epmOfflineCondition_,"REINTEGRAMENT PRÉSTECS A C/T PERSONAL CONSORCI",IF(P89="TOTAL", " ", _xll.EPMMemberProperty($A$3, N89, $T$4)))</f>
        <v>REINTEGRAMENT PRÉSTECS A C/T PERSONAL CONSORCI</v>
      </c>
      <c r="U89" s="201" t="str">
        <f t="shared" si="4"/>
        <v>92000</v>
      </c>
      <c r="V89" s="201" t="str">
        <f>IF(_epmOfflineCondition_,"Serveis de caràcter general",IF(P89="TOTAL", " ", _xll.EPMMemberProperty($A$3, O89, $T$4)))</f>
        <v>Serveis de caràcter general</v>
      </c>
      <c r="W89" s="201" t="str">
        <f t="shared" si="5"/>
        <v/>
      </c>
      <c r="X89" s="201" t="str">
        <f>IF(_epmOfflineCondition_,"",IF(P89="TOTAL", " ", IF(P89="", "Total", _xll.EPMMemberProperty($A$3, P89, $U$4))))</f>
        <v/>
      </c>
      <c r="Y89" s="132">
        <v>14650</v>
      </c>
      <c r="Z89" s="202"/>
      <c r="AA89" s="132"/>
      <c r="AB89" s="85">
        <v>10000</v>
      </c>
      <c r="AC89" s="202">
        <f t="shared" si="6"/>
        <v>10000</v>
      </c>
      <c r="AD89" s="171">
        <f t="shared" si="7"/>
        <v>10000</v>
      </c>
      <c r="AE89" s="204">
        <f t="shared" si="8"/>
        <v>0</v>
      </c>
      <c r="AF89" s="171">
        <f t="shared" si="9"/>
        <v>-4650</v>
      </c>
      <c r="AG89" s="204">
        <f t="shared" si="10"/>
        <v>-0.3174061433447099</v>
      </c>
      <c r="AH89" s="203" t="s">
        <v>148</v>
      </c>
      <c r="AI89" s="202" t="str">
        <f>IF(_epmOfflineCondition_,"-31,74%",IF(P89="TOTAL", "", _xll.EPMSaveComment(AH89, $A$3, N89, O89, P89, $E$5, $C$6, M89, $C$9, "TIPRETOT","VF", $C$13, $C$14)))</f>
        <v>-31,74%</v>
      </c>
    </row>
    <row r="90" spans="13:36" x14ac:dyDescent="0.3">
      <c r="M90" s="109" t="str">
        <f>IF(_epmOfflineCondition_,"O0730100", _xll.EPMOlapMemberO("[ORGANIC_D].[PARENTH1].[O0730100]","","O0730100","","000"))</f>
        <v>O0730100</v>
      </c>
      <c r="N90" s="109" t="str">
        <f>IF(_epmOfflineCondition_,"E073I91200", _xll.EPMOlapMemberO("[ECONOMIC_D].[PARENTH1].[E073I91200]","","E073I91200","","000"))</f>
        <v>E073I91200</v>
      </c>
      <c r="O90" s="109" t="str">
        <f>IF(_epmOfflineCondition_,"F073I92000", _xll.EPMOlapMemberO("[FUNCTIONAL_D].[PARENTH1].[F073I92000]","","F073I92000","","000"))</f>
        <v>F073I92000</v>
      </c>
      <c r="P90" s="205" t="str">
        <f>IF(_epmOfflineCondition_,"PRDUMMY", _xll.EPMOlapMemberO("[PROJECTS_D].[PARENTH1].[PRDUMMY]","","PRDUMMY","","000"))</f>
        <v>PRDUMMY</v>
      </c>
      <c r="Q90" s="154" t="str">
        <f t="shared" si="2"/>
        <v>0100</v>
      </c>
      <c r="R90" s="154" t="str">
        <f>IF(_epmOfflineCondition_,"Consorci del Besos",IF(P90="TOTAL", " ", _xll.EPMMemberProperty($A$3, M90, $T$4)))</f>
        <v>Consorci del Besos</v>
      </c>
      <c r="S90" s="201" t="str">
        <f t="shared" si="3"/>
        <v>91200</v>
      </c>
      <c r="T90" s="201" t="str">
        <f>IF(_epmOfflineCondition_,"PRÉSTECS A C/T D'ENS FORA SP",IF(P90="TOTAL", " ", _xll.EPMMemberProperty($A$3, N90, $T$4)))</f>
        <v>PRÉSTECS A C/T D'ENS FORA SP</v>
      </c>
      <c r="U90" s="201" t="str">
        <f t="shared" si="4"/>
        <v>92000</v>
      </c>
      <c r="V90" s="201" t="str">
        <f>IF(_epmOfflineCondition_,"Serveis de caràcter general",IF(P90="TOTAL", " ", _xll.EPMMemberProperty($A$3, O90, $T$4)))</f>
        <v>Serveis de caràcter general</v>
      </c>
      <c r="W90" s="201" t="str">
        <f t="shared" si="5"/>
        <v/>
      </c>
      <c r="X90" s="201" t="str">
        <f>IF(_epmOfflineCondition_,"",IF(P90="TOTAL", " ", IF(P90="", "Total", _xll.EPMMemberProperty($A$3, P90, $U$4))))</f>
        <v/>
      </c>
      <c r="Y90" s="132"/>
      <c r="Z90" s="202"/>
      <c r="AA90" s="132"/>
      <c r="AB90" s="85">
        <v>1</v>
      </c>
      <c r="AC90" s="202">
        <f t="shared" si="6"/>
        <v>1</v>
      </c>
      <c r="AD90" s="171">
        <f t="shared" si="7"/>
        <v>1</v>
      </c>
      <c r="AE90" s="204">
        <f t="shared" si="8"/>
        <v>0</v>
      </c>
      <c r="AF90" s="171">
        <f t="shared" si="9"/>
        <v>1</v>
      </c>
      <c r="AG90" s="204">
        <f t="shared" si="10"/>
        <v>0</v>
      </c>
      <c r="AH90" s="203" t="s">
        <v>135</v>
      </c>
      <c r="AI90" s="202" t="str">
        <f>IF(_epmOfflineCondition_,"0,00%",IF(P90="TOTAL", "", _xll.EPMSaveComment(AH90, $A$3, N90, O90, P90, $E$5, $C$6, M90, $C$9, "TIPRETOT","VF", $C$13, $C$14)))</f>
        <v>0,00%</v>
      </c>
    </row>
    <row r="91" spans="13:36" x14ac:dyDescent="0.3">
      <c r="M91" s="109" t="str">
        <f>IF(_epmOfflineCondition_,"O0730100", _xll.EPMOlapMemberO("[ORGANIC_D].[PARENTH1].[O0730100]","","O0730100","","000"))</f>
        <v>O0730100</v>
      </c>
      <c r="N91" s="109" t="str">
        <f>IF(_epmOfflineCondition_,"E073I91200", _xll.EPMOlapMemberO("[ECONOMIC_D].[PARENTH1].[E073I91200]","","E073I91200","","000"))</f>
        <v>E073I91200</v>
      </c>
      <c r="O91" s="109" t="str">
        <f>IF(_epmOfflineCondition_,"F073I92000", _xll.EPMOlapMemberO("[FUNCTIONAL_D].[PARENTH1].[F073I92000]","","F073I92000","","000"))</f>
        <v>F073I92000</v>
      </c>
      <c r="P91" s="109" t="str">
        <f>IF(_epmOfflineCondition_,"TOTAL", _xll.FPMXLClient.TechnicalCategory.EPMLocalMember("TOTAL","012","000"))</f>
        <v>TOTAL</v>
      </c>
      <c r="Q91" s="192" t="str">
        <f t="shared" si="2"/>
        <v>TOTAL</v>
      </c>
      <c r="R91" s="192" t="str">
        <f>IF(_epmOfflineCondition_," ",IF(P91="TOTAL", " ", _xll.EPMMemberProperty($A$3, M91, $T$4)))</f>
        <v xml:space="preserve"> </v>
      </c>
      <c r="S91" s="192" t="str">
        <f t="shared" si="3"/>
        <v xml:space="preserve"> </v>
      </c>
      <c r="T91" s="192" t="str">
        <f>IF(_epmOfflineCondition_," ",IF(P91="TOTAL", " ", _xll.EPMMemberProperty($A$3, N91, $T$4)))</f>
        <v xml:space="preserve"> </v>
      </c>
      <c r="U91" s="192" t="str">
        <f t="shared" si="4"/>
        <v xml:space="preserve"> </v>
      </c>
      <c r="V91" s="192" t="str">
        <f>IF(_epmOfflineCondition_," ",IF(P91="TOTAL", " ", _xll.EPMMemberProperty($A$3, O91, $T$4)))</f>
        <v xml:space="preserve"> </v>
      </c>
      <c r="W91" s="192" t="str">
        <f t="shared" si="5"/>
        <v xml:space="preserve"> </v>
      </c>
      <c r="X91" s="192" t="str">
        <f>IF(_epmOfflineCondition_," ",IF(P91="TOTAL", " ", IF(P91="", "Total", _xll.EPMMemberProperty($A$3, P91, $U$4))))</f>
        <v xml:space="preserve"> </v>
      </c>
      <c r="Y91" s="192">
        <f t="shared" ref="Y91:AC91" si="11">SUM(Y51:Y90)</f>
        <v>3815000.13</v>
      </c>
      <c r="Z91" s="192">
        <f t="shared" si="11"/>
        <v>0</v>
      </c>
      <c r="AA91" s="192">
        <f t="shared" si="11"/>
        <v>0</v>
      </c>
      <c r="AB91" s="192">
        <f t="shared" si="11"/>
        <v>2277132</v>
      </c>
      <c r="AC91" s="192">
        <f t="shared" si="11"/>
        <v>2277132</v>
      </c>
      <c r="AD91" s="192">
        <f t="shared" si="7"/>
        <v>2277132</v>
      </c>
      <c r="AE91" s="192">
        <f t="shared" si="8"/>
        <v>0</v>
      </c>
      <c r="AF91" s="192">
        <f t="shared" si="9"/>
        <v>-1537868.13</v>
      </c>
      <c r="AG91" s="192">
        <f t="shared" si="10"/>
        <v>-0.40311089845231535</v>
      </c>
      <c r="AH91" s="192"/>
      <c r="AI91" s="192" t="str">
        <f>IF(_epmOfflineCondition_,"",IF(P91="TOTAL", "", _xll.EPMSaveComment(AH91, $A$3, N91, O91, P91, $E$5, $C$6, M91, $C$9, "TIPRETOT","VF", $C$13, $C$14)))</f>
        <v/>
      </c>
    </row>
    <row r="92" spans="13:36" x14ac:dyDescent="0.3">
      <c r="AA92" s="165"/>
      <c r="AI92" s="96"/>
    </row>
    <row r="93" spans="13:36" x14ac:dyDescent="0.3">
      <c r="AA93" s="165"/>
      <c r="AI93" s="96"/>
    </row>
    <row r="94" spans="13:36" x14ac:dyDescent="0.3">
      <c r="AA94" s="165"/>
      <c r="AI94" s="96"/>
    </row>
    <row r="95" spans="13:36" x14ac:dyDescent="0.3">
      <c r="AA95" s="165"/>
      <c r="AI95" s="96"/>
    </row>
    <row r="96" spans="13:36" x14ac:dyDescent="0.3">
      <c r="AA96" s="165"/>
      <c r="AI96" s="96"/>
    </row>
    <row r="97" spans="27:35" x14ac:dyDescent="0.3">
      <c r="AA97" s="165"/>
      <c r="AI97" s="96"/>
    </row>
    <row r="98" spans="27:35" x14ac:dyDescent="0.3">
      <c r="AA98" s="165"/>
      <c r="AI98" s="96"/>
    </row>
    <row r="99" spans="27:35" x14ac:dyDescent="0.3">
      <c r="AA99" s="165"/>
      <c r="AI99" s="96"/>
    </row>
    <row r="100" spans="27:35" x14ac:dyDescent="0.3">
      <c r="AA100" s="165"/>
      <c r="AI100" s="96"/>
    </row>
    <row r="101" spans="27:35" x14ac:dyDescent="0.3">
      <c r="AA101" s="165"/>
      <c r="AI101" s="96"/>
    </row>
    <row r="102" spans="27:35" x14ac:dyDescent="0.3">
      <c r="AA102" s="165"/>
      <c r="AI102" s="96"/>
    </row>
    <row r="103" spans="27:35" x14ac:dyDescent="0.3">
      <c r="AA103" s="165"/>
      <c r="AI103" s="96"/>
    </row>
    <row r="104" spans="27:35" x14ac:dyDescent="0.3">
      <c r="AA104" s="165"/>
      <c r="AI104" s="96"/>
    </row>
    <row r="105" spans="27:35" x14ac:dyDescent="0.3">
      <c r="AA105" s="165"/>
      <c r="AI105" s="96"/>
    </row>
    <row r="106" spans="27:35" x14ac:dyDescent="0.3">
      <c r="AA106" s="165"/>
      <c r="AI106" s="96"/>
    </row>
    <row r="107" spans="27:35" x14ac:dyDescent="0.3">
      <c r="AA107" s="165"/>
      <c r="AI107" s="96"/>
    </row>
    <row r="108" spans="27:35" x14ac:dyDescent="0.3">
      <c r="AA108" s="165"/>
      <c r="AI108" s="96"/>
    </row>
    <row r="109" spans="27:35" x14ac:dyDescent="0.3">
      <c r="AA109" s="165"/>
      <c r="AI109" s="96"/>
    </row>
    <row r="110" spans="27:35" x14ac:dyDescent="0.3">
      <c r="AA110" s="165"/>
      <c r="AI110" s="96"/>
    </row>
    <row r="111" spans="27:35" x14ac:dyDescent="0.3">
      <c r="AA111" s="165"/>
      <c r="AI111" s="96"/>
    </row>
    <row r="112" spans="27:35" x14ac:dyDescent="0.3">
      <c r="AA112" s="165"/>
      <c r="AI112" s="96"/>
    </row>
    <row r="113" spans="27:35" x14ac:dyDescent="0.3">
      <c r="AA113" s="165"/>
      <c r="AI113" s="96"/>
    </row>
    <row r="114" spans="27:35" x14ac:dyDescent="0.3">
      <c r="AA114" s="165"/>
    </row>
    <row r="115" spans="27:35" x14ac:dyDescent="0.3">
      <c r="AA115" s="165"/>
    </row>
    <row r="116" spans="27:35" x14ac:dyDescent="0.3">
      <c r="AA116" s="165"/>
    </row>
    <row r="117" spans="27:35" x14ac:dyDescent="0.3">
      <c r="AA117" s="165"/>
    </row>
    <row r="118" spans="27:35" x14ac:dyDescent="0.3">
      <c r="AA118" s="165"/>
    </row>
    <row r="119" spans="27:35" x14ac:dyDescent="0.3">
      <c r="AA119" s="165"/>
    </row>
    <row r="120" spans="27:35" x14ac:dyDescent="0.3">
      <c r="AA120" s="165"/>
    </row>
    <row r="121" spans="27:35" x14ac:dyDescent="0.3">
      <c r="AA121" s="165"/>
    </row>
    <row r="122" spans="27:35" x14ac:dyDescent="0.3">
      <c r="AA122" s="165"/>
    </row>
    <row r="123" spans="27:35" x14ac:dyDescent="0.3">
      <c r="AA123" s="165"/>
    </row>
    <row r="124" spans="27:35" x14ac:dyDescent="0.3">
      <c r="AA124" s="165"/>
    </row>
    <row r="125" spans="27:35" x14ac:dyDescent="0.3">
      <c r="AA125" s="165"/>
    </row>
    <row r="126" spans="27:35" x14ac:dyDescent="0.3">
      <c r="AA126" s="165"/>
    </row>
    <row r="127" spans="27:35" x14ac:dyDescent="0.3">
      <c r="AA127" s="165"/>
    </row>
    <row r="128" spans="27:35" x14ac:dyDescent="0.3">
      <c r="AA128" s="165"/>
    </row>
    <row r="129" spans="27:27" x14ac:dyDescent="0.3">
      <c r="AA129" s="165"/>
    </row>
    <row r="130" spans="27:27" x14ac:dyDescent="0.3">
      <c r="AA130" s="165"/>
    </row>
    <row r="131" spans="27:27" x14ac:dyDescent="0.3">
      <c r="AA131" s="165"/>
    </row>
    <row r="132" spans="27:27" x14ac:dyDescent="0.3">
      <c r="AA132" s="165"/>
    </row>
    <row r="133" spans="27:27" x14ac:dyDescent="0.3">
      <c r="AA133" s="165"/>
    </row>
    <row r="134" spans="27:27" x14ac:dyDescent="0.3">
      <c r="AA134" s="165"/>
    </row>
    <row r="135" spans="27:27" x14ac:dyDescent="0.3">
      <c r="AA135" s="165"/>
    </row>
    <row r="136" spans="27:27" x14ac:dyDescent="0.3">
      <c r="AA136" s="165"/>
    </row>
    <row r="137" spans="27:27" x14ac:dyDescent="0.3">
      <c r="AA137" s="165"/>
    </row>
    <row r="138" spans="27:27" x14ac:dyDescent="0.3">
      <c r="AA138" s="165"/>
    </row>
    <row r="139" spans="27:27" x14ac:dyDescent="0.3">
      <c r="AA139" s="165"/>
    </row>
    <row r="140" spans="27:27" x14ac:dyDescent="0.3">
      <c r="AA140" s="165"/>
    </row>
    <row r="141" spans="27:27" x14ac:dyDescent="0.3">
      <c r="AA141" s="165"/>
    </row>
    <row r="142" spans="27:27" x14ac:dyDescent="0.3">
      <c r="AA142" s="165"/>
    </row>
    <row r="143" spans="27:27" x14ac:dyDescent="0.3">
      <c r="AA143" s="165"/>
    </row>
    <row r="144" spans="27:27" x14ac:dyDescent="0.3">
      <c r="AA144" s="165"/>
    </row>
    <row r="145" spans="27:27" x14ac:dyDescent="0.3">
      <c r="AA145" s="165"/>
    </row>
    <row r="146" spans="27:27" x14ac:dyDescent="0.3">
      <c r="AA146" s="165"/>
    </row>
    <row r="147" spans="27:27" x14ac:dyDescent="0.3">
      <c r="AA147" s="165"/>
    </row>
    <row r="148" spans="27:27" x14ac:dyDescent="0.3">
      <c r="AA148" s="165"/>
    </row>
    <row r="149" spans="27:27" x14ac:dyDescent="0.3">
      <c r="AA149" s="165"/>
    </row>
    <row r="150" spans="27:27" x14ac:dyDescent="0.3">
      <c r="AA150" s="165"/>
    </row>
    <row r="151" spans="27:27" x14ac:dyDescent="0.3">
      <c r="AA151" s="165"/>
    </row>
    <row r="152" spans="27:27" x14ac:dyDescent="0.3">
      <c r="AA152" s="165"/>
    </row>
    <row r="153" spans="27:27" x14ac:dyDescent="0.3">
      <c r="AA153" s="165"/>
    </row>
    <row r="154" spans="27:27" x14ac:dyDescent="0.3">
      <c r="AA154" s="165"/>
    </row>
    <row r="155" spans="27:27" x14ac:dyDescent="0.3">
      <c r="AA155" s="165"/>
    </row>
    <row r="156" spans="27:27" x14ac:dyDescent="0.3">
      <c r="AA156" s="165"/>
    </row>
    <row r="157" spans="27:27" x14ac:dyDescent="0.3">
      <c r="AA157" s="165"/>
    </row>
    <row r="158" spans="27:27" x14ac:dyDescent="0.3">
      <c r="AA158" s="165"/>
    </row>
    <row r="159" spans="27:27" x14ac:dyDescent="0.3">
      <c r="AA159" s="165"/>
    </row>
    <row r="160" spans="27:27" x14ac:dyDescent="0.3">
      <c r="AA160" s="165"/>
    </row>
    <row r="161" spans="27:27" x14ac:dyDescent="0.3">
      <c r="AA161" s="165"/>
    </row>
    <row r="162" spans="27:27" x14ac:dyDescent="0.3">
      <c r="AA162" s="165"/>
    </row>
    <row r="163" spans="27:27" x14ac:dyDescent="0.3">
      <c r="AA163" s="165"/>
    </row>
    <row r="164" spans="27:27" x14ac:dyDescent="0.3">
      <c r="AA164" s="165"/>
    </row>
    <row r="165" spans="27:27" x14ac:dyDescent="0.3">
      <c r="AA165" s="165"/>
    </row>
    <row r="166" spans="27:27" x14ac:dyDescent="0.3">
      <c r="AA166" s="165"/>
    </row>
    <row r="167" spans="27:27" x14ac:dyDescent="0.3">
      <c r="AA167" s="165"/>
    </row>
    <row r="168" spans="27:27" x14ac:dyDescent="0.3">
      <c r="AA168" s="165"/>
    </row>
    <row r="169" spans="27:27" x14ac:dyDescent="0.3">
      <c r="AA169" s="165"/>
    </row>
    <row r="170" spans="27:27" x14ac:dyDescent="0.3">
      <c r="AA170" s="165"/>
    </row>
    <row r="171" spans="27:27" x14ac:dyDescent="0.3">
      <c r="AA171" s="165"/>
    </row>
    <row r="172" spans="27:27" x14ac:dyDescent="0.3">
      <c r="AA172" s="165"/>
    </row>
    <row r="173" spans="27:27" x14ac:dyDescent="0.3">
      <c r="AA173" s="165"/>
    </row>
    <row r="174" spans="27:27" x14ac:dyDescent="0.3">
      <c r="AA174" s="165"/>
    </row>
    <row r="175" spans="27:27" x14ac:dyDescent="0.3">
      <c r="AA175" s="165"/>
    </row>
    <row r="176" spans="27:27" x14ac:dyDescent="0.3">
      <c r="AA176" s="165"/>
    </row>
    <row r="177" spans="27:27" x14ac:dyDescent="0.3">
      <c r="AA177" s="165"/>
    </row>
    <row r="178" spans="27:27" x14ac:dyDescent="0.3">
      <c r="AA178" s="165"/>
    </row>
    <row r="179" spans="27:27" x14ac:dyDescent="0.3">
      <c r="AA179" s="165"/>
    </row>
    <row r="180" spans="27:27" x14ac:dyDescent="0.3">
      <c r="AA180" s="165"/>
    </row>
    <row r="181" spans="27:27" x14ac:dyDescent="0.3">
      <c r="AA181" s="165"/>
    </row>
    <row r="182" spans="27:27" x14ac:dyDescent="0.3">
      <c r="AA182" s="165"/>
    </row>
    <row r="183" spans="27:27" x14ac:dyDescent="0.3">
      <c r="AA183" s="165"/>
    </row>
    <row r="184" spans="27:27" x14ac:dyDescent="0.3">
      <c r="AA184" s="165"/>
    </row>
    <row r="185" spans="27:27" x14ac:dyDescent="0.3">
      <c r="AA185" s="165"/>
    </row>
    <row r="186" spans="27:27" x14ac:dyDescent="0.3">
      <c r="AA186" s="165"/>
    </row>
    <row r="187" spans="27:27" x14ac:dyDescent="0.3">
      <c r="AA187" s="165"/>
    </row>
    <row r="188" spans="27:27" x14ac:dyDescent="0.3">
      <c r="AA188" s="165"/>
    </row>
    <row r="189" spans="27:27" x14ac:dyDescent="0.3">
      <c r="AA189" s="165"/>
    </row>
    <row r="190" spans="27:27" x14ac:dyDescent="0.3">
      <c r="AA190" s="165"/>
    </row>
    <row r="191" spans="27:27" x14ac:dyDescent="0.3">
      <c r="AA191" s="165"/>
    </row>
    <row r="192" spans="27:27" x14ac:dyDescent="0.3">
      <c r="AA192" s="165"/>
    </row>
    <row r="193" spans="27:27" x14ac:dyDescent="0.3">
      <c r="AA193" s="165"/>
    </row>
    <row r="194" spans="27:27" x14ac:dyDescent="0.3">
      <c r="AA194" s="165"/>
    </row>
    <row r="195" spans="27:27" x14ac:dyDescent="0.3">
      <c r="AA195" s="165"/>
    </row>
    <row r="196" spans="27:27" x14ac:dyDescent="0.3">
      <c r="AA196" s="165"/>
    </row>
    <row r="197" spans="27:27" x14ac:dyDescent="0.3">
      <c r="AA197" s="165"/>
    </row>
    <row r="198" spans="27:27" x14ac:dyDescent="0.3">
      <c r="AA198" s="165"/>
    </row>
    <row r="199" spans="27:27" x14ac:dyDescent="0.3">
      <c r="AA199" s="165"/>
    </row>
    <row r="200" spans="27:27" x14ac:dyDescent="0.3">
      <c r="AA200" s="165"/>
    </row>
    <row r="201" spans="27:27" x14ac:dyDescent="0.3">
      <c r="AA201" s="165"/>
    </row>
    <row r="202" spans="27:27" x14ac:dyDescent="0.3">
      <c r="AA202" s="165"/>
    </row>
    <row r="203" spans="27:27" x14ac:dyDescent="0.3">
      <c r="AA203" s="165"/>
    </row>
    <row r="204" spans="27:27" x14ac:dyDescent="0.3">
      <c r="AA204" s="165"/>
    </row>
    <row r="205" spans="27:27" x14ac:dyDescent="0.3">
      <c r="AA205" s="165"/>
    </row>
    <row r="206" spans="27:27" x14ac:dyDescent="0.3">
      <c r="AA206" s="165"/>
    </row>
    <row r="207" spans="27:27" x14ac:dyDescent="0.3">
      <c r="AA207" s="165"/>
    </row>
    <row r="208" spans="27:27" x14ac:dyDescent="0.3">
      <c r="AA208" s="165"/>
    </row>
    <row r="209" spans="27:27" x14ac:dyDescent="0.3">
      <c r="AA209" s="165"/>
    </row>
    <row r="210" spans="27:27" x14ac:dyDescent="0.3">
      <c r="AA210" s="165"/>
    </row>
    <row r="211" spans="27:27" x14ac:dyDescent="0.3">
      <c r="AA211" s="165"/>
    </row>
    <row r="212" spans="27:27" x14ac:dyDescent="0.3">
      <c r="AA212" s="165"/>
    </row>
    <row r="213" spans="27:27" x14ac:dyDescent="0.3">
      <c r="AA213" s="165"/>
    </row>
    <row r="214" spans="27:27" x14ac:dyDescent="0.3">
      <c r="AA214" s="165"/>
    </row>
    <row r="215" spans="27:27" x14ac:dyDescent="0.3">
      <c r="AA215" s="165"/>
    </row>
    <row r="216" spans="27:27" x14ac:dyDescent="0.3">
      <c r="AA216" s="165"/>
    </row>
    <row r="217" spans="27:27" x14ac:dyDescent="0.3">
      <c r="AA217" s="165"/>
    </row>
    <row r="218" spans="27:27" x14ac:dyDescent="0.3">
      <c r="AA218" s="165"/>
    </row>
    <row r="219" spans="27:27" x14ac:dyDescent="0.3">
      <c r="AA219" s="165"/>
    </row>
    <row r="220" spans="27:27" x14ac:dyDescent="0.3">
      <c r="AA220" s="165"/>
    </row>
    <row r="221" spans="27:27" x14ac:dyDescent="0.3">
      <c r="AA221" s="165"/>
    </row>
    <row r="222" spans="27:27" x14ac:dyDescent="0.3">
      <c r="AA222" s="165"/>
    </row>
    <row r="223" spans="27:27" x14ac:dyDescent="0.3">
      <c r="AA223" s="165"/>
    </row>
    <row r="224" spans="27:27" x14ac:dyDescent="0.3">
      <c r="AA224" s="165"/>
    </row>
    <row r="225" spans="27:27" x14ac:dyDescent="0.3">
      <c r="AA225" s="165"/>
    </row>
    <row r="226" spans="27:27" x14ac:dyDescent="0.3">
      <c r="AA226" s="165"/>
    </row>
    <row r="227" spans="27:27" x14ac:dyDescent="0.3">
      <c r="AA227" s="165"/>
    </row>
    <row r="228" spans="27:27" x14ac:dyDescent="0.3">
      <c r="AA228" s="165"/>
    </row>
    <row r="229" spans="27:27" x14ac:dyDescent="0.3">
      <c r="AA229" s="165"/>
    </row>
    <row r="230" spans="27:27" x14ac:dyDescent="0.3">
      <c r="AA230" s="165"/>
    </row>
    <row r="231" spans="27:27" x14ac:dyDescent="0.3">
      <c r="AA231" s="165"/>
    </row>
    <row r="232" spans="27:27" x14ac:dyDescent="0.3">
      <c r="AA232" s="165"/>
    </row>
    <row r="233" spans="27:27" x14ac:dyDescent="0.3">
      <c r="AA233" s="165"/>
    </row>
    <row r="234" spans="27:27" x14ac:dyDescent="0.3">
      <c r="AA234" s="165"/>
    </row>
    <row r="235" spans="27:27" x14ac:dyDescent="0.3">
      <c r="AA235" s="165"/>
    </row>
    <row r="236" spans="27:27" x14ac:dyDescent="0.3">
      <c r="AA236" s="165"/>
    </row>
    <row r="237" spans="27:27" x14ac:dyDescent="0.3">
      <c r="AA237" s="165"/>
    </row>
    <row r="238" spans="27:27" x14ac:dyDescent="0.3">
      <c r="AA238" s="165"/>
    </row>
    <row r="239" spans="27:27" x14ac:dyDescent="0.3">
      <c r="AA239" s="165"/>
    </row>
    <row r="240" spans="27:27" x14ac:dyDescent="0.3">
      <c r="AA240" s="165"/>
    </row>
    <row r="241" spans="27:27" x14ac:dyDescent="0.3">
      <c r="AA241" s="165"/>
    </row>
    <row r="242" spans="27:27" x14ac:dyDescent="0.3">
      <c r="AA242" s="165"/>
    </row>
    <row r="243" spans="27:27" x14ac:dyDescent="0.3">
      <c r="AA243" s="165"/>
    </row>
    <row r="244" spans="27:27" x14ac:dyDescent="0.3">
      <c r="AA244" s="165"/>
    </row>
    <row r="245" spans="27:27" x14ac:dyDescent="0.3">
      <c r="AA245" s="165"/>
    </row>
    <row r="246" spans="27:27" x14ac:dyDescent="0.3">
      <c r="AA246" s="165"/>
    </row>
    <row r="247" spans="27:27" x14ac:dyDescent="0.3">
      <c r="AA247" s="165"/>
    </row>
    <row r="248" spans="27:27" x14ac:dyDescent="0.3">
      <c r="AA248" s="165"/>
    </row>
    <row r="249" spans="27:27" x14ac:dyDescent="0.3">
      <c r="AA249" s="165"/>
    </row>
    <row r="250" spans="27:27" x14ac:dyDescent="0.3">
      <c r="AA250" s="165"/>
    </row>
    <row r="251" spans="27:27" x14ac:dyDescent="0.3">
      <c r="AA251" s="165"/>
    </row>
    <row r="252" spans="27:27" x14ac:dyDescent="0.3">
      <c r="AA252" s="165"/>
    </row>
    <row r="253" spans="27:27" x14ac:dyDescent="0.3">
      <c r="AA253" s="165"/>
    </row>
    <row r="254" spans="27:27" x14ac:dyDescent="0.3">
      <c r="AA254" s="165"/>
    </row>
    <row r="255" spans="27:27" x14ac:dyDescent="0.3">
      <c r="AA255" s="165"/>
    </row>
    <row r="256" spans="27:27" x14ac:dyDescent="0.3">
      <c r="AA256" s="165"/>
    </row>
    <row r="257" spans="27:27" x14ac:dyDescent="0.3">
      <c r="AA257" s="165"/>
    </row>
    <row r="258" spans="27:27" x14ac:dyDescent="0.3">
      <c r="AA258" s="165"/>
    </row>
    <row r="259" spans="27:27" x14ac:dyDescent="0.3">
      <c r="AA259" s="165"/>
    </row>
    <row r="260" spans="27:27" x14ac:dyDescent="0.3">
      <c r="AA260" s="165"/>
    </row>
    <row r="261" spans="27:27" x14ac:dyDescent="0.3">
      <c r="AA261" s="165"/>
    </row>
    <row r="262" spans="27:27" x14ac:dyDescent="0.3">
      <c r="AA262" s="165"/>
    </row>
    <row r="263" spans="27:27" x14ac:dyDescent="0.3">
      <c r="AA263" s="165"/>
    </row>
    <row r="264" spans="27:27" x14ac:dyDescent="0.3">
      <c r="AA264" s="165"/>
    </row>
    <row r="265" spans="27:27" x14ac:dyDescent="0.3">
      <c r="AA265" s="165"/>
    </row>
    <row r="266" spans="27:27" x14ac:dyDescent="0.3">
      <c r="AA266" s="165"/>
    </row>
    <row r="267" spans="27:27" x14ac:dyDescent="0.3">
      <c r="AA267" s="165"/>
    </row>
    <row r="268" spans="27:27" x14ac:dyDescent="0.3">
      <c r="AA268" s="165"/>
    </row>
    <row r="269" spans="27:27" x14ac:dyDescent="0.3">
      <c r="AA269" s="165"/>
    </row>
    <row r="270" spans="27:27" x14ac:dyDescent="0.3">
      <c r="AA270" s="165"/>
    </row>
    <row r="271" spans="27:27" x14ac:dyDescent="0.3">
      <c r="AA271" s="165"/>
    </row>
    <row r="272" spans="27:27" x14ac:dyDescent="0.3">
      <c r="AA272" s="165"/>
    </row>
    <row r="273" spans="27:27" x14ac:dyDescent="0.3">
      <c r="AA273" s="165"/>
    </row>
    <row r="274" spans="27:27" x14ac:dyDescent="0.3">
      <c r="AA274" s="165"/>
    </row>
    <row r="275" spans="27:27" x14ac:dyDescent="0.3">
      <c r="AA275" s="165"/>
    </row>
    <row r="276" spans="27:27" x14ac:dyDescent="0.3">
      <c r="AA276" s="165"/>
    </row>
    <row r="277" spans="27:27" x14ac:dyDescent="0.3">
      <c r="AA277" s="165"/>
    </row>
    <row r="278" spans="27:27" x14ac:dyDescent="0.3">
      <c r="AA278" s="165"/>
    </row>
    <row r="279" spans="27:27" x14ac:dyDescent="0.3">
      <c r="AA279" s="165"/>
    </row>
    <row r="280" spans="27:27" x14ac:dyDescent="0.3">
      <c r="AA280" s="165"/>
    </row>
    <row r="281" spans="27:27" x14ac:dyDescent="0.3">
      <c r="AA281" s="165"/>
    </row>
    <row r="282" spans="27:27" x14ac:dyDescent="0.3">
      <c r="AA282" s="165"/>
    </row>
    <row r="283" spans="27:27" x14ac:dyDescent="0.3">
      <c r="AA283" s="165"/>
    </row>
    <row r="284" spans="27:27" x14ac:dyDescent="0.3">
      <c r="AA284" s="165"/>
    </row>
    <row r="285" spans="27:27" x14ac:dyDescent="0.3">
      <c r="AA285" s="165"/>
    </row>
    <row r="286" spans="27:27" x14ac:dyDescent="0.3">
      <c r="AA286" s="165"/>
    </row>
    <row r="287" spans="27:27" x14ac:dyDescent="0.3">
      <c r="AA287" s="165"/>
    </row>
    <row r="288" spans="27:27" x14ac:dyDescent="0.3">
      <c r="AA288" s="165"/>
    </row>
    <row r="289" spans="27:27" x14ac:dyDescent="0.3">
      <c r="AA289" s="165"/>
    </row>
    <row r="290" spans="27:27" x14ac:dyDescent="0.3">
      <c r="AA290" s="165"/>
    </row>
    <row r="291" spans="27:27" x14ac:dyDescent="0.3">
      <c r="AA291" s="165"/>
    </row>
    <row r="292" spans="27:27" x14ac:dyDescent="0.3">
      <c r="AA292" s="165"/>
    </row>
    <row r="293" spans="27:27" x14ac:dyDescent="0.3">
      <c r="AA293" s="165"/>
    </row>
    <row r="294" spans="27:27" x14ac:dyDescent="0.3">
      <c r="AA294" s="165"/>
    </row>
    <row r="295" spans="27:27" x14ac:dyDescent="0.3">
      <c r="AA295" s="165"/>
    </row>
    <row r="296" spans="27:27" x14ac:dyDescent="0.3">
      <c r="AA296" s="165"/>
    </row>
    <row r="297" spans="27:27" x14ac:dyDescent="0.3">
      <c r="AA297" s="165"/>
    </row>
    <row r="298" spans="27:27" x14ac:dyDescent="0.3">
      <c r="AA298" s="165"/>
    </row>
    <row r="299" spans="27:27" x14ac:dyDescent="0.3">
      <c r="AA299" s="165"/>
    </row>
    <row r="300" spans="27:27" x14ac:dyDescent="0.3">
      <c r="AA300" s="165"/>
    </row>
    <row r="301" spans="27:27" x14ac:dyDescent="0.3">
      <c r="AA301" s="165"/>
    </row>
    <row r="302" spans="27:27" x14ac:dyDescent="0.3">
      <c r="AA302" s="165"/>
    </row>
    <row r="303" spans="27:27" x14ac:dyDescent="0.3">
      <c r="AA303" s="165"/>
    </row>
    <row r="304" spans="27:27" x14ac:dyDescent="0.3">
      <c r="AA304" s="165"/>
    </row>
    <row r="305" spans="27:27" x14ac:dyDescent="0.3">
      <c r="AA305" s="165"/>
    </row>
    <row r="306" spans="27:27" x14ac:dyDescent="0.3">
      <c r="AA306" s="165"/>
    </row>
    <row r="307" spans="27:27" x14ac:dyDescent="0.3">
      <c r="AA307" s="165"/>
    </row>
    <row r="308" spans="27:27" x14ac:dyDescent="0.3">
      <c r="AA308" s="165"/>
    </row>
    <row r="309" spans="27:27" x14ac:dyDescent="0.3">
      <c r="AA309" s="165"/>
    </row>
    <row r="310" spans="27:27" x14ac:dyDescent="0.3">
      <c r="AA310" s="165"/>
    </row>
    <row r="311" spans="27:27" x14ac:dyDescent="0.3">
      <c r="AA311" s="165"/>
    </row>
    <row r="312" spans="27:27" x14ac:dyDescent="0.3">
      <c r="AA312" s="165"/>
    </row>
    <row r="313" spans="27:27" x14ac:dyDescent="0.3">
      <c r="AA313" s="165"/>
    </row>
    <row r="314" spans="27:27" x14ac:dyDescent="0.3">
      <c r="AA314" s="165"/>
    </row>
    <row r="315" spans="27:27" x14ac:dyDescent="0.3">
      <c r="AA315" s="165"/>
    </row>
    <row r="316" spans="27:27" x14ac:dyDescent="0.3">
      <c r="AA316" s="165"/>
    </row>
    <row r="317" spans="27:27" x14ac:dyDescent="0.3">
      <c r="AA317" s="165"/>
    </row>
    <row r="318" spans="27:27" x14ac:dyDescent="0.3">
      <c r="AA318" s="165"/>
    </row>
    <row r="319" spans="27:27" x14ac:dyDescent="0.3">
      <c r="AA319" s="165"/>
    </row>
    <row r="320" spans="27:27" x14ac:dyDescent="0.3">
      <c r="AA320" s="165"/>
    </row>
    <row r="321" spans="27:27" x14ac:dyDescent="0.3">
      <c r="AA321" s="165"/>
    </row>
    <row r="322" spans="27:27" x14ac:dyDescent="0.3">
      <c r="AA322" s="165"/>
    </row>
    <row r="323" spans="27:27" x14ac:dyDescent="0.3">
      <c r="AA323" s="165"/>
    </row>
    <row r="324" spans="27:27" x14ac:dyDescent="0.3">
      <c r="AA324" s="165"/>
    </row>
    <row r="325" spans="27:27" x14ac:dyDescent="0.3">
      <c r="AA325" s="165"/>
    </row>
    <row r="326" spans="27:27" x14ac:dyDescent="0.3">
      <c r="AA326" s="165"/>
    </row>
    <row r="327" spans="27:27" x14ac:dyDescent="0.3">
      <c r="AA327" s="165"/>
    </row>
    <row r="328" spans="27:27" x14ac:dyDescent="0.3">
      <c r="AA328" s="165"/>
    </row>
    <row r="329" spans="27:27" x14ac:dyDescent="0.3">
      <c r="AA329" s="165"/>
    </row>
    <row r="330" spans="27:27" x14ac:dyDescent="0.3">
      <c r="AA330" s="165"/>
    </row>
    <row r="331" spans="27:27" x14ac:dyDescent="0.3">
      <c r="AA331" s="165"/>
    </row>
    <row r="332" spans="27:27" x14ac:dyDescent="0.3">
      <c r="AA332" s="165"/>
    </row>
    <row r="333" spans="27:27" x14ac:dyDescent="0.3">
      <c r="AA333" s="165"/>
    </row>
    <row r="334" spans="27:27" x14ac:dyDescent="0.3">
      <c r="AA334" s="165"/>
    </row>
    <row r="335" spans="27:27" x14ac:dyDescent="0.3">
      <c r="AA335" s="165"/>
    </row>
    <row r="336" spans="27:27" x14ac:dyDescent="0.3">
      <c r="AA336" s="165"/>
    </row>
    <row r="337" spans="27:27" x14ac:dyDescent="0.3">
      <c r="AA337" s="165"/>
    </row>
    <row r="338" spans="27:27" x14ac:dyDescent="0.3">
      <c r="AA338" s="165"/>
    </row>
    <row r="339" spans="27:27" x14ac:dyDescent="0.3">
      <c r="AA339" s="165"/>
    </row>
    <row r="340" spans="27:27" x14ac:dyDescent="0.3">
      <c r="AA340" s="165"/>
    </row>
    <row r="341" spans="27:27" x14ac:dyDescent="0.3">
      <c r="AA341" s="165"/>
    </row>
    <row r="342" spans="27:27" x14ac:dyDescent="0.3">
      <c r="AA342" s="165"/>
    </row>
    <row r="343" spans="27:27" x14ac:dyDescent="0.3">
      <c r="AA343" s="165"/>
    </row>
    <row r="344" spans="27:27" x14ac:dyDescent="0.3">
      <c r="AA344" s="165"/>
    </row>
    <row r="345" spans="27:27" x14ac:dyDescent="0.3">
      <c r="AA345" s="165"/>
    </row>
    <row r="346" spans="27:27" x14ac:dyDescent="0.3">
      <c r="AA346" s="165"/>
    </row>
    <row r="347" spans="27:27" x14ac:dyDescent="0.3">
      <c r="AA347" s="165"/>
    </row>
    <row r="348" spans="27:27" x14ac:dyDescent="0.3">
      <c r="AA348" s="165"/>
    </row>
    <row r="349" spans="27:27" x14ac:dyDescent="0.3">
      <c r="AA349" s="165"/>
    </row>
    <row r="350" spans="27:27" x14ac:dyDescent="0.3">
      <c r="AA350" s="165"/>
    </row>
    <row r="351" spans="27:27" x14ac:dyDescent="0.3">
      <c r="AA351" s="165"/>
    </row>
    <row r="352" spans="27:27" x14ac:dyDescent="0.3">
      <c r="AA352" s="165"/>
    </row>
    <row r="353" spans="27:27" x14ac:dyDescent="0.3">
      <c r="AA353" s="165"/>
    </row>
    <row r="354" spans="27:27" x14ac:dyDescent="0.3">
      <c r="AA354" s="165"/>
    </row>
    <row r="355" spans="27:27" x14ac:dyDescent="0.3">
      <c r="AA355" s="165"/>
    </row>
    <row r="356" spans="27:27" x14ac:dyDescent="0.3">
      <c r="AA356" s="165"/>
    </row>
    <row r="357" spans="27:27" x14ac:dyDescent="0.3">
      <c r="AA357" s="165"/>
    </row>
    <row r="358" spans="27:27" x14ac:dyDescent="0.3">
      <c r="AA358" s="165"/>
    </row>
    <row r="359" spans="27:27" x14ac:dyDescent="0.3">
      <c r="AA359" s="165"/>
    </row>
    <row r="360" spans="27:27" x14ac:dyDescent="0.3">
      <c r="AA360" s="165"/>
    </row>
    <row r="361" spans="27:27" x14ac:dyDescent="0.3">
      <c r="AA361" s="165"/>
    </row>
    <row r="362" spans="27:27" x14ac:dyDescent="0.3">
      <c r="AA362" s="165"/>
    </row>
    <row r="363" spans="27:27" x14ac:dyDescent="0.3">
      <c r="AA363" s="165"/>
    </row>
    <row r="364" spans="27:27" x14ac:dyDescent="0.3">
      <c r="AA364" s="165"/>
    </row>
    <row r="365" spans="27:27" x14ac:dyDescent="0.3">
      <c r="AA365" s="165"/>
    </row>
    <row r="366" spans="27:27" x14ac:dyDescent="0.3">
      <c r="AA366" s="165"/>
    </row>
    <row r="367" spans="27:27" x14ac:dyDescent="0.3">
      <c r="AA367" s="165"/>
    </row>
    <row r="368" spans="27:27" x14ac:dyDescent="0.3">
      <c r="AA368" s="165"/>
    </row>
    <row r="369" spans="27:27" x14ac:dyDescent="0.3">
      <c r="AA369" s="165"/>
    </row>
    <row r="370" spans="27:27" x14ac:dyDescent="0.3">
      <c r="AA370" s="165"/>
    </row>
    <row r="371" spans="27:27" x14ac:dyDescent="0.3">
      <c r="AA371" s="165"/>
    </row>
    <row r="372" spans="27:27" x14ac:dyDescent="0.3">
      <c r="AA372" s="165"/>
    </row>
    <row r="373" spans="27:27" x14ac:dyDescent="0.3">
      <c r="AA373" s="165"/>
    </row>
    <row r="374" spans="27:27" x14ac:dyDescent="0.3">
      <c r="AA374" s="165"/>
    </row>
    <row r="375" spans="27:27" x14ac:dyDescent="0.3">
      <c r="AA375" s="165"/>
    </row>
    <row r="376" spans="27:27" x14ac:dyDescent="0.3">
      <c r="AA376" s="165"/>
    </row>
    <row r="377" spans="27:27" x14ac:dyDescent="0.3">
      <c r="AA377" s="165"/>
    </row>
    <row r="378" spans="27:27" x14ac:dyDescent="0.3">
      <c r="AA378" s="165"/>
    </row>
    <row r="379" spans="27:27" x14ac:dyDescent="0.3">
      <c r="AA379" s="165"/>
    </row>
    <row r="380" spans="27:27" x14ac:dyDescent="0.3">
      <c r="AA380" s="165"/>
    </row>
    <row r="381" spans="27:27" x14ac:dyDescent="0.3">
      <c r="AA381" s="165"/>
    </row>
    <row r="382" spans="27:27" x14ac:dyDescent="0.3">
      <c r="AA382" s="165"/>
    </row>
    <row r="383" spans="27:27" x14ac:dyDescent="0.3">
      <c r="AA383" s="165"/>
    </row>
    <row r="384" spans="27:27" x14ac:dyDescent="0.3">
      <c r="AA384" s="165"/>
    </row>
    <row r="385" spans="27:27" x14ac:dyDescent="0.3">
      <c r="AA385" s="165"/>
    </row>
    <row r="386" spans="27:27" x14ac:dyDescent="0.3">
      <c r="AA386" s="165"/>
    </row>
    <row r="387" spans="27:27" x14ac:dyDescent="0.3">
      <c r="AA387" s="165"/>
    </row>
    <row r="388" spans="27:27" x14ac:dyDescent="0.3">
      <c r="AA388" s="165"/>
    </row>
    <row r="389" spans="27:27" x14ac:dyDescent="0.3">
      <c r="AA389" s="165"/>
    </row>
    <row r="390" spans="27:27" x14ac:dyDescent="0.3">
      <c r="AA390" s="165"/>
    </row>
    <row r="391" spans="27:27" x14ac:dyDescent="0.3">
      <c r="AA391" s="165"/>
    </row>
    <row r="392" spans="27:27" x14ac:dyDescent="0.3">
      <c r="AA392" s="165"/>
    </row>
    <row r="393" spans="27:27" x14ac:dyDescent="0.3">
      <c r="AA393" s="165"/>
    </row>
    <row r="394" spans="27:27" x14ac:dyDescent="0.3">
      <c r="AA394" s="165"/>
    </row>
    <row r="395" spans="27:27" x14ac:dyDescent="0.3">
      <c r="AA395" s="165"/>
    </row>
    <row r="396" spans="27:27" x14ac:dyDescent="0.3">
      <c r="AA396" s="165"/>
    </row>
    <row r="397" spans="27:27" x14ac:dyDescent="0.3">
      <c r="AA397" s="165"/>
    </row>
    <row r="398" spans="27:27" x14ac:dyDescent="0.3">
      <c r="AA398" s="165"/>
    </row>
    <row r="399" spans="27:27" x14ac:dyDescent="0.3">
      <c r="AA399" s="165"/>
    </row>
    <row r="400" spans="27:27" x14ac:dyDescent="0.3">
      <c r="AA400" s="165"/>
    </row>
    <row r="401" spans="27:27" x14ac:dyDescent="0.3">
      <c r="AA401" s="165"/>
    </row>
    <row r="402" spans="27:27" x14ac:dyDescent="0.3">
      <c r="AA402" s="165"/>
    </row>
    <row r="403" spans="27:27" x14ac:dyDescent="0.3">
      <c r="AA403" s="165"/>
    </row>
    <row r="404" spans="27:27" x14ac:dyDescent="0.3">
      <c r="AA404" s="165"/>
    </row>
    <row r="405" spans="27:27" x14ac:dyDescent="0.3">
      <c r="AA405" s="165"/>
    </row>
    <row r="406" spans="27:27" x14ac:dyDescent="0.3">
      <c r="AA406" s="165"/>
    </row>
    <row r="407" spans="27:27" x14ac:dyDescent="0.3">
      <c r="AA407" s="165"/>
    </row>
    <row r="408" spans="27:27" x14ac:dyDescent="0.3">
      <c r="AA408" s="165"/>
    </row>
    <row r="409" spans="27:27" x14ac:dyDescent="0.3">
      <c r="AA409" s="165"/>
    </row>
    <row r="410" spans="27:27" x14ac:dyDescent="0.3">
      <c r="AA410" s="165"/>
    </row>
    <row r="411" spans="27:27" x14ac:dyDescent="0.3">
      <c r="AA411" s="165"/>
    </row>
    <row r="412" spans="27:27" x14ac:dyDescent="0.3">
      <c r="AA412" s="165"/>
    </row>
    <row r="413" spans="27:27" x14ac:dyDescent="0.3">
      <c r="AA413" s="165"/>
    </row>
    <row r="414" spans="27:27" x14ac:dyDescent="0.3">
      <c r="AA414" s="165"/>
    </row>
    <row r="415" spans="27:27" x14ac:dyDescent="0.3">
      <c r="AA415" s="165"/>
    </row>
    <row r="416" spans="27:27" x14ac:dyDescent="0.3">
      <c r="AA416" s="165"/>
    </row>
    <row r="417" spans="27:27" x14ac:dyDescent="0.3">
      <c r="AA417" s="165"/>
    </row>
    <row r="418" spans="27:27" x14ac:dyDescent="0.3">
      <c r="AA418" s="165"/>
    </row>
    <row r="419" spans="27:27" x14ac:dyDescent="0.3">
      <c r="AA419" s="165"/>
    </row>
    <row r="420" spans="27:27" x14ac:dyDescent="0.3">
      <c r="AA420" s="165"/>
    </row>
    <row r="421" spans="27:27" x14ac:dyDescent="0.3">
      <c r="AA421" s="165"/>
    </row>
    <row r="422" spans="27:27" x14ac:dyDescent="0.3">
      <c r="AA422" s="165"/>
    </row>
    <row r="423" spans="27:27" x14ac:dyDescent="0.3">
      <c r="AA423" s="165"/>
    </row>
    <row r="424" spans="27:27" x14ac:dyDescent="0.3">
      <c r="AA424" s="165"/>
    </row>
    <row r="425" spans="27:27" x14ac:dyDescent="0.3">
      <c r="AA425" s="165"/>
    </row>
    <row r="426" spans="27:27" x14ac:dyDescent="0.3">
      <c r="AA426" s="165"/>
    </row>
    <row r="427" spans="27:27" x14ac:dyDescent="0.3">
      <c r="AA427" s="165"/>
    </row>
    <row r="428" spans="27:27" x14ac:dyDescent="0.3">
      <c r="AA428" s="165"/>
    </row>
    <row r="429" spans="27:27" x14ac:dyDescent="0.3">
      <c r="AA429" s="165"/>
    </row>
    <row r="430" spans="27:27" x14ac:dyDescent="0.3">
      <c r="AA430" s="165"/>
    </row>
    <row r="431" spans="27:27" x14ac:dyDescent="0.3">
      <c r="AA431" s="165"/>
    </row>
    <row r="432" spans="27:27" x14ac:dyDescent="0.3">
      <c r="AA432" s="165"/>
    </row>
    <row r="433" spans="27:27" x14ac:dyDescent="0.3">
      <c r="AA433" s="165"/>
    </row>
    <row r="434" spans="27:27" x14ac:dyDescent="0.3">
      <c r="AA434" s="165"/>
    </row>
    <row r="435" spans="27:27" x14ac:dyDescent="0.3">
      <c r="AA435" s="165"/>
    </row>
    <row r="436" spans="27:27" x14ac:dyDescent="0.3">
      <c r="AA436" s="165"/>
    </row>
    <row r="437" spans="27:27" x14ac:dyDescent="0.3">
      <c r="AA437" s="165"/>
    </row>
    <row r="438" spans="27:27" x14ac:dyDescent="0.3">
      <c r="AA438" s="165"/>
    </row>
    <row r="439" spans="27:27" x14ac:dyDescent="0.3">
      <c r="AA439" s="165"/>
    </row>
    <row r="440" spans="27:27" x14ac:dyDescent="0.3">
      <c r="AA440" s="165"/>
    </row>
    <row r="441" spans="27:27" x14ac:dyDescent="0.3">
      <c r="AA441" s="165"/>
    </row>
    <row r="442" spans="27:27" x14ac:dyDescent="0.3">
      <c r="AA442" s="165"/>
    </row>
    <row r="443" spans="27:27" x14ac:dyDescent="0.3">
      <c r="AA443" s="165"/>
    </row>
    <row r="444" spans="27:27" x14ac:dyDescent="0.3">
      <c r="AA444" s="165"/>
    </row>
    <row r="445" spans="27:27" x14ac:dyDescent="0.3">
      <c r="AA445" s="165"/>
    </row>
    <row r="446" spans="27:27" x14ac:dyDescent="0.3">
      <c r="AA446" s="165"/>
    </row>
    <row r="447" spans="27:27" x14ac:dyDescent="0.3">
      <c r="AA447" s="165"/>
    </row>
    <row r="448" spans="27:27" x14ac:dyDescent="0.3">
      <c r="AA448" s="165"/>
    </row>
    <row r="449" spans="27:27" x14ac:dyDescent="0.3">
      <c r="AA449" s="165"/>
    </row>
    <row r="450" spans="27:27" x14ac:dyDescent="0.3">
      <c r="AA450" s="165"/>
    </row>
    <row r="451" spans="27:27" x14ac:dyDescent="0.3">
      <c r="AA451" s="165"/>
    </row>
    <row r="452" spans="27:27" x14ac:dyDescent="0.3">
      <c r="AA452" s="165"/>
    </row>
    <row r="453" spans="27:27" x14ac:dyDescent="0.3">
      <c r="AA453" s="165"/>
    </row>
    <row r="454" spans="27:27" x14ac:dyDescent="0.3">
      <c r="AA454" s="165"/>
    </row>
    <row r="455" spans="27:27" x14ac:dyDescent="0.3">
      <c r="AA455" s="165"/>
    </row>
    <row r="456" spans="27:27" x14ac:dyDescent="0.3">
      <c r="AA456" s="165"/>
    </row>
    <row r="457" spans="27:27" x14ac:dyDescent="0.3">
      <c r="AA457" s="165"/>
    </row>
    <row r="458" spans="27:27" x14ac:dyDescent="0.3">
      <c r="AA458" s="165"/>
    </row>
    <row r="459" spans="27:27" x14ac:dyDescent="0.3">
      <c r="AA459" s="165"/>
    </row>
    <row r="460" spans="27:27" x14ac:dyDescent="0.3">
      <c r="AA460" s="165"/>
    </row>
    <row r="461" spans="27:27" x14ac:dyDescent="0.3">
      <c r="AA461" s="165"/>
    </row>
    <row r="462" spans="27:27" x14ac:dyDescent="0.3">
      <c r="AA462" s="165"/>
    </row>
    <row r="463" spans="27:27" x14ac:dyDescent="0.3">
      <c r="AA463" s="165"/>
    </row>
    <row r="464" spans="27:27" x14ac:dyDescent="0.3">
      <c r="AA464" s="165"/>
    </row>
    <row r="465" spans="27:27" x14ac:dyDescent="0.3">
      <c r="AA465" s="165"/>
    </row>
    <row r="466" spans="27:27" x14ac:dyDescent="0.3">
      <c r="AA466" s="165"/>
    </row>
    <row r="467" spans="27:27" x14ac:dyDescent="0.3">
      <c r="AA467" s="165"/>
    </row>
    <row r="468" spans="27:27" x14ac:dyDescent="0.3">
      <c r="AA468" s="165"/>
    </row>
    <row r="469" spans="27:27" x14ac:dyDescent="0.3">
      <c r="AA469" s="165"/>
    </row>
    <row r="470" spans="27:27" x14ac:dyDescent="0.3">
      <c r="AA470" s="165"/>
    </row>
    <row r="471" spans="27:27" x14ac:dyDescent="0.3">
      <c r="AA471" s="165"/>
    </row>
    <row r="472" spans="27:27" x14ac:dyDescent="0.3">
      <c r="AA472" s="165"/>
    </row>
    <row r="473" spans="27:27" x14ac:dyDescent="0.3">
      <c r="AA473" s="165"/>
    </row>
    <row r="474" spans="27:27" x14ac:dyDescent="0.3">
      <c r="AA474" s="165"/>
    </row>
    <row r="475" spans="27:27" x14ac:dyDescent="0.3">
      <c r="AA475" s="165"/>
    </row>
    <row r="476" spans="27:27" x14ac:dyDescent="0.3">
      <c r="AA476" s="165"/>
    </row>
    <row r="477" spans="27:27" x14ac:dyDescent="0.3">
      <c r="AA477" s="165"/>
    </row>
    <row r="478" spans="27:27" x14ac:dyDescent="0.3">
      <c r="AA478" s="165"/>
    </row>
    <row r="479" spans="27:27" x14ac:dyDescent="0.3">
      <c r="AA479" s="165"/>
    </row>
    <row r="480" spans="27:27" x14ac:dyDescent="0.3">
      <c r="AA480" s="165"/>
    </row>
    <row r="481" spans="27:27" x14ac:dyDescent="0.3">
      <c r="AA481" s="165"/>
    </row>
    <row r="482" spans="27:27" x14ac:dyDescent="0.3">
      <c r="AA482" s="165"/>
    </row>
    <row r="483" spans="27:27" x14ac:dyDescent="0.3">
      <c r="AA483" s="165"/>
    </row>
    <row r="484" spans="27:27" x14ac:dyDescent="0.3">
      <c r="AA484" s="165"/>
    </row>
    <row r="485" spans="27:27" x14ac:dyDescent="0.3">
      <c r="AA485" s="165"/>
    </row>
    <row r="486" spans="27:27" x14ac:dyDescent="0.3">
      <c r="AA486" s="165"/>
    </row>
    <row r="487" spans="27:27" x14ac:dyDescent="0.3">
      <c r="AA487" s="165"/>
    </row>
    <row r="488" spans="27:27" x14ac:dyDescent="0.3">
      <c r="AA488" s="165"/>
    </row>
    <row r="489" spans="27:27" x14ac:dyDescent="0.3">
      <c r="AA489" s="165"/>
    </row>
    <row r="490" spans="27:27" x14ac:dyDescent="0.3">
      <c r="AA490" s="165"/>
    </row>
    <row r="491" spans="27:27" x14ac:dyDescent="0.3">
      <c r="AA491" s="165"/>
    </row>
    <row r="492" spans="27:27" x14ac:dyDescent="0.3">
      <c r="AA492" s="165"/>
    </row>
    <row r="493" spans="27:27" x14ac:dyDescent="0.3">
      <c r="AA493" s="165"/>
    </row>
    <row r="494" spans="27:27" x14ac:dyDescent="0.3">
      <c r="AA494" s="165"/>
    </row>
    <row r="495" spans="27:27" x14ac:dyDescent="0.3">
      <c r="AA495" s="165"/>
    </row>
    <row r="496" spans="27:27" x14ac:dyDescent="0.3">
      <c r="AA496" s="165"/>
    </row>
    <row r="497" spans="27:27" x14ac:dyDescent="0.3">
      <c r="AA497" s="165"/>
    </row>
    <row r="498" spans="27:27" x14ac:dyDescent="0.3">
      <c r="AA498" s="165"/>
    </row>
    <row r="499" spans="27:27" x14ac:dyDescent="0.3">
      <c r="AA499" s="165"/>
    </row>
    <row r="500" spans="27:27" x14ac:dyDescent="0.3">
      <c r="AA500" s="165"/>
    </row>
    <row r="501" spans="27:27" x14ac:dyDescent="0.3">
      <c r="AA501" s="165"/>
    </row>
    <row r="502" spans="27:27" x14ac:dyDescent="0.3">
      <c r="AA502" s="165"/>
    </row>
    <row r="503" spans="27:27" x14ac:dyDescent="0.3">
      <c r="AA503" s="165"/>
    </row>
    <row r="504" spans="27:27" x14ac:dyDescent="0.3">
      <c r="AA504" s="165"/>
    </row>
    <row r="505" spans="27:27" x14ac:dyDescent="0.3">
      <c r="AA505" s="165"/>
    </row>
    <row r="506" spans="27:27" x14ac:dyDescent="0.3">
      <c r="AA506" s="165"/>
    </row>
    <row r="507" spans="27:27" x14ac:dyDescent="0.3">
      <c r="AA507" s="165"/>
    </row>
    <row r="508" spans="27:27" x14ac:dyDescent="0.3">
      <c r="AA508" s="165"/>
    </row>
    <row r="509" spans="27:27" x14ac:dyDescent="0.3">
      <c r="AA509" s="165"/>
    </row>
    <row r="510" spans="27:27" x14ac:dyDescent="0.3">
      <c r="AA510" s="165"/>
    </row>
    <row r="511" spans="27:27" x14ac:dyDescent="0.3">
      <c r="AA511" s="165"/>
    </row>
    <row r="512" spans="27:27" x14ac:dyDescent="0.3">
      <c r="AA512" s="165"/>
    </row>
    <row r="513" spans="27:27" x14ac:dyDescent="0.3">
      <c r="AA513" s="165"/>
    </row>
    <row r="514" spans="27:27" x14ac:dyDescent="0.3">
      <c r="AA514" s="165"/>
    </row>
    <row r="515" spans="27:27" x14ac:dyDescent="0.3">
      <c r="AA515" s="165"/>
    </row>
    <row r="516" spans="27:27" x14ac:dyDescent="0.3">
      <c r="AA516" s="165"/>
    </row>
    <row r="517" spans="27:27" x14ac:dyDescent="0.3">
      <c r="AA517" s="165"/>
    </row>
    <row r="518" spans="27:27" x14ac:dyDescent="0.3">
      <c r="AA518" s="165"/>
    </row>
    <row r="519" spans="27:27" x14ac:dyDescent="0.3">
      <c r="AA519" s="165"/>
    </row>
    <row r="520" spans="27:27" x14ac:dyDescent="0.3">
      <c r="AA520" s="165"/>
    </row>
    <row r="521" spans="27:27" x14ac:dyDescent="0.3">
      <c r="AA521" s="165"/>
    </row>
    <row r="522" spans="27:27" x14ac:dyDescent="0.3">
      <c r="AA522" s="165"/>
    </row>
    <row r="523" spans="27:27" x14ac:dyDescent="0.3">
      <c r="AA523" s="165"/>
    </row>
    <row r="524" spans="27:27" x14ac:dyDescent="0.3">
      <c r="AA524" s="165"/>
    </row>
    <row r="525" spans="27:27" x14ac:dyDescent="0.3">
      <c r="AA525" s="165"/>
    </row>
    <row r="526" spans="27:27" x14ac:dyDescent="0.3">
      <c r="AA526" s="165"/>
    </row>
    <row r="527" spans="27:27" x14ac:dyDescent="0.3">
      <c r="AA527" s="165"/>
    </row>
    <row r="528" spans="27:27" x14ac:dyDescent="0.3">
      <c r="AA528" s="165"/>
    </row>
    <row r="529" spans="27:27" x14ac:dyDescent="0.3">
      <c r="AA529" s="165"/>
    </row>
    <row r="530" spans="27:27" x14ac:dyDescent="0.3">
      <c r="AA530" s="165"/>
    </row>
    <row r="531" spans="27:27" x14ac:dyDescent="0.3">
      <c r="AA531" s="165"/>
    </row>
    <row r="532" spans="27:27" x14ac:dyDescent="0.3">
      <c r="AA532" s="165"/>
    </row>
    <row r="533" spans="27:27" x14ac:dyDescent="0.3">
      <c r="AA533" s="165"/>
    </row>
    <row r="534" spans="27:27" x14ac:dyDescent="0.3">
      <c r="AA534" s="165"/>
    </row>
    <row r="535" spans="27:27" x14ac:dyDescent="0.3">
      <c r="AA535" s="165"/>
    </row>
    <row r="536" spans="27:27" x14ac:dyDescent="0.3">
      <c r="AA536" s="165"/>
    </row>
    <row r="537" spans="27:27" x14ac:dyDescent="0.3">
      <c r="AA537" s="165"/>
    </row>
    <row r="538" spans="27:27" x14ac:dyDescent="0.3">
      <c r="AA538" s="165"/>
    </row>
    <row r="539" spans="27:27" x14ac:dyDescent="0.3">
      <c r="AA539" s="165"/>
    </row>
    <row r="540" spans="27:27" x14ac:dyDescent="0.3">
      <c r="AA540" s="165"/>
    </row>
    <row r="541" spans="27:27" x14ac:dyDescent="0.3">
      <c r="AA541" s="165"/>
    </row>
    <row r="542" spans="27:27" x14ac:dyDescent="0.3">
      <c r="AA542" s="165"/>
    </row>
    <row r="543" spans="27:27" x14ac:dyDescent="0.3">
      <c r="AA543" s="165"/>
    </row>
    <row r="544" spans="27:27" x14ac:dyDescent="0.3">
      <c r="AA544" s="165"/>
    </row>
    <row r="545" spans="27:27" x14ac:dyDescent="0.3">
      <c r="AA545" s="165"/>
    </row>
    <row r="546" spans="27:27" x14ac:dyDescent="0.3">
      <c r="AA546" s="165"/>
    </row>
    <row r="547" spans="27:27" x14ac:dyDescent="0.3">
      <c r="AA547" s="165"/>
    </row>
    <row r="548" spans="27:27" x14ac:dyDescent="0.3">
      <c r="AA548" s="165"/>
    </row>
    <row r="549" spans="27:27" x14ac:dyDescent="0.3">
      <c r="AA549" s="165"/>
    </row>
    <row r="550" spans="27:27" x14ac:dyDescent="0.3">
      <c r="AA550" s="165"/>
    </row>
    <row r="551" spans="27:27" x14ac:dyDescent="0.3">
      <c r="AA551" s="165"/>
    </row>
    <row r="552" spans="27:27" x14ac:dyDescent="0.3">
      <c r="AA552" s="165"/>
    </row>
    <row r="553" spans="27:27" x14ac:dyDescent="0.3">
      <c r="AA553" s="165"/>
    </row>
    <row r="554" spans="27:27" x14ac:dyDescent="0.3">
      <c r="AA554" s="165"/>
    </row>
    <row r="555" spans="27:27" x14ac:dyDescent="0.3">
      <c r="AA555" s="165"/>
    </row>
    <row r="556" spans="27:27" x14ac:dyDescent="0.3">
      <c r="AA556" s="165"/>
    </row>
    <row r="557" spans="27:27" x14ac:dyDescent="0.3">
      <c r="AA557" s="165"/>
    </row>
    <row r="558" spans="27:27" x14ac:dyDescent="0.3">
      <c r="AA558" s="165"/>
    </row>
    <row r="559" spans="27:27" x14ac:dyDescent="0.3">
      <c r="AA559" s="165"/>
    </row>
    <row r="560" spans="27:27" x14ac:dyDescent="0.3">
      <c r="AA560" s="165"/>
    </row>
    <row r="561" spans="27:27" x14ac:dyDescent="0.3">
      <c r="AA561" s="165"/>
    </row>
    <row r="562" spans="27:27" x14ac:dyDescent="0.3">
      <c r="AA562" s="165"/>
    </row>
    <row r="563" spans="27:27" x14ac:dyDescent="0.3">
      <c r="AA563" s="165"/>
    </row>
    <row r="564" spans="27:27" x14ac:dyDescent="0.3">
      <c r="AA564" s="165"/>
    </row>
    <row r="565" spans="27:27" x14ac:dyDescent="0.3">
      <c r="AA565" s="165"/>
    </row>
    <row r="566" spans="27:27" x14ac:dyDescent="0.3">
      <c r="AA566" s="165"/>
    </row>
    <row r="567" spans="27:27" x14ac:dyDescent="0.3">
      <c r="AA567" s="165"/>
    </row>
    <row r="568" spans="27:27" x14ac:dyDescent="0.3">
      <c r="AA568" s="165"/>
    </row>
    <row r="569" spans="27:27" x14ac:dyDescent="0.3">
      <c r="AA569" s="165"/>
    </row>
    <row r="570" spans="27:27" x14ac:dyDescent="0.3">
      <c r="AA570" s="165"/>
    </row>
    <row r="571" spans="27:27" x14ac:dyDescent="0.3">
      <c r="AA571" s="165"/>
    </row>
    <row r="572" spans="27:27" x14ac:dyDescent="0.3">
      <c r="AA572" s="165"/>
    </row>
    <row r="573" spans="27:27" x14ac:dyDescent="0.3">
      <c r="AA573" s="165"/>
    </row>
    <row r="574" spans="27:27" x14ac:dyDescent="0.3">
      <c r="AA574" s="165"/>
    </row>
    <row r="575" spans="27:27" x14ac:dyDescent="0.3">
      <c r="AA575" s="165"/>
    </row>
    <row r="576" spans="27:27" x14ac:dyDescent="0.3">
      <c r="AA576" s="165"/>
    </row>
    <row r="577" spans="27:27" x14ac:dyDescent="0.3">
      <c r="AA577" s="165"/>
    </row>
    <row r="578" spans="27:27" x14ac:dyDescent="0.3">
      <c r="AA578" s="165"/>
    </row>
    <row r="579" spans="27:27" x14ac:dyDescent="0.3">
      <c r="AA579" s="165"/>
    </row>
    <row r="580" spans="27:27" x14ac:dyDescent="0.3">
      <c r="AA580" s="165"/>
    </row>
    <row r="581" spans="27:27" x14ac:dyDescent="0.3">
      <c r="AA581" s="165"/>
    </row>
    <row r="582" spans="27:27" x14ac:dyDescent="0.3">
      <c r="AA582" s="165"/>
    </row>
    <row r="583" spans="27:27" x14ac:dyDescent="0.3">
      <c r="AA583" s="165"/>
    </row>
    <row r="584" spans="27:27" x14ac:dyDescent="0.3">
      <c r="AA584" s="165"/>
    </row>
    <row r="585" spans="27:27" x14ac:dyDescent="0.3">
      <c r="AA585" s="165"/>
    </row>
    <row r="586" spans="27:27" x14ac:dyDescent="0.3">
      <c r="AA586" s="165"/>
    </row>
    <row r="587" spans="27:27" x14ac:dyDescent="0.3">
      <c r="AA587" s="165"/>
    </row>
    <row r="588" spans="27:27" x14ac:dyDescent="0.3">
      <c r="AA588" s="165"/>
    </row>
    <row r="589" spans="27:27" x14ac:dyDescent="0.3">
      <c r="AA589" s="165"/>
    </row>
    <row r="590" spans="27:27" x14ac:dyDescent="0.3">
      <c r="AA590" s="165"/>
    </row>
    <row r="591" spans="27:27" x14ac:dyDescent="0.3">
      <c r="AA591" s="165"/>
    </row>
    <row r="592" spans="27:27" x14ac:dyDescent="0.3">
      <c r="AA592" s="165"/>
    </row>
    <row r="593" spans="27:27" x14ac:dyDescent="0.3">
      <c r="AA593" s="165"/>
    </row>
    <row r="594" spans="27:27" x14ac:dyDescent="0.3">
      <c r="AA594" s="165"/>
    </row>
    <row r="595" spans="27:27" x14ac:dyDescent="0.3">
      <c r="AA595" s="165"/>
    </row>
    <row r="596" spans="27:27" x14ac:dyDescent="0.3">
      <c r="AA596" s="165"/>
    </row>
    <row r="597" spans="27:27" x14ac:dyDescent="0.3">
      <c r="AA597" s="165"/>
    </row>
    <row r="598" spans="27:27" x14ac:dyDescent="0.3">
      <c r="AA598" s="165"/>
    </row>
    <row r="599" spans="27:27" x14ac:dyDescent="0.3">
      <c r="AA599" s="165"/>
    </row>
    <row r="600" spans="27:27" x14ac:dyDescent="0.3">
      <c r="AA600" s="165"/>
    </row>
    <row r="601" spans="27:27" x14ac:dyDescent="0.3">
      <c r="AA601" s="165"/>
    </row>
    <row r="602" spans="27:27" x14ac:dyDescent="0.3">
      <c r="AA602" s="165"/>
    </row>
    <row r="603" spans="27:27" x14ac:dyDescent="0.3">
      <c r="AA603" s="165"/>
    </row>
    <row r="604" spans="27:27" x14ac:dyDescent="0.3">
      <c r="AA604" s="165"/>
    </row>
    <row r="605" spans="27:27" x14ac:dyDescent="0.3">
      <c r="AA605" s="165"/>
    </row>
    <row r="606" spans="27:27" x14ac:dyDescent="0.3">
      <c r="AA606" s="165"/>
    </row>
    <row r="607" spans="27:27" x14ac:dyDescent="0.3">
      <c r="AA607" s="165"/>
    </row>
    <row r="608" spans="27:27" x14ac:dyDescent="0.3">
      <c r="AA608" s="165"/>
    </row>
    <row r="609" spans="27:27" x14ac:dyDescent="0.3">
      <c r="AA609" s="165"/>
    </row>
    <row r="610" spans="27:27" x14ac:dyDescent="0.3">
      <c r="AA610" s="165"/>
    </row>
    <row r="611" spans="27:27" x14ac:dyDescent="0.3">
      <c r="AA611" s="165"/>
    </row>
    <row r="612" spans="27:27" x14ac:dyDescent="0.3">
      <c r="AA612" s="165"/>
    </row>
    <row r="613" spans="27:27" x14ac:dyDescent="0.3">
      <c r="AA613" s="165"/>
    </row>
    <row r="614" spans="27:27" x14ac:dyDescent="0.3">
      <c r="AA614" s="165"/>
    </row>
    <row r="615" spans="27:27" x14ac:dyDescent="0.3">
      <c r="AA615" s="165"/>
    </row>
    <row r="616" spans="27:27" x14ac:dyDescent="0.3">
      <c r="AA616" s="165"/>
    </row>
    <row r="617" spans="27:27" x14ac:dyDescent="0.3">
      <c r="AA617" s="165"/>
    </row>
    <row r="618" spans="27:27" x14ac:dyDescent="0.3">
      <c r="AA618" s="165"/>
    </row>
    <row r="619" spans="27:27" x14ac:dyDescent="0.3">
      <c r="AA619" s="165"/>
    </row>
    <row r="620" spans="27:27" x14ac:dyDescent="0.3">
      <c r="AA620" s="165"/>
    </row>
    <row r="621" spans="27:27" x14ac:dyDescent="0.3">
      <c r="AA621" s="165"/>
    </row>
    <row r="622" spans="27:27" x14ac:dyDescent="0.3">
      <c r="AA622" s="165"/>
    </row>
    <row r="623" spans="27:27" x14ac:dyDescent="0.3">
      <c r="AA623" s="165"/>
    </row>
    <row r="624" spans="27:27" x14ac:dyDescent="0.3">
      <c r="AA624" s="165"/>
    </row>
    <row r="625" spans="27:27" x14ac:dyDescent="0.3">
      <c r="AA625" s="165"/>
    </row>
    <row r="626" spans="27:27" x14ac:dyDescent="0.3">
      <c r="AA626" s="165"/>
    </row>
    <row r="627" spans="27:27" x14ac:dyDescent="0.3">
      <c r="AA627" s="165"/>
    </row>
    <row r="628" spans="27:27" x14ac:dyDescent="0.3">
      <c r="AA628" s="165"/>
    </row>
    <row r="629" spans="27:27" x14ac:dyDescent="0.3">
      <c r="AA629" s="165"/>
    </row>
    <row r="630" spans="27:27" x14ac:dyDescent="0.3">
      <c r="AA630" s="165"/>
    </row>
    <row r="631" spans="27:27" x14ac:dyDescent="0.3">
      <c r="AA631" s="165"/>
    </row>
    <row r="632" spans="27:27" x14ac:dyDescent="0.3">
      <c r="AA632" s="165"/>
    </row>
    <row r="633" spans="27:27" x14ac:dyDescent="0.3">
      <c r="AA633" s="165"/>
    </row>
    <row r="634" spans="27:27" x14ac:dyDescent="0.3">
      <c r="AA634" s="165"/>
    </row>
    <row r="635" spans="27:27" x14ac:dyDescent="0.3">
      <c r="AA635" s="165"/>
    </row>
    <row r="636" spans="27:27" x14ac:dyDescent="0.3">
      <c r="AA636" s="165"/>
    </row>
    <row r="637" spans="27:27" x14ac:dyDescent="0.3">
      <c r="AA637" s="165"/>
    </row>
    <row r="638" spans="27:27" x14ac:dyDescent="0.3">
      <c r="AA638" s="165"/>
    </row>
    <row r="639" spans="27:27" x14ac:dyDescent="0.3">
      <c r="AA639" s="165"/>
    </row>
    <row r="640" spans="27:27" x14ac:dyDescent="0.3">
      <c r="AA640" s="165"/>
    </row>
    <row r="641" spans="27:27" x14ac:dyDescent="0.3">
      <c r="AA641" s="165"/>
    </row>
    <row r="642" spans="27:27" x14ac:dyDescent="0.3">
      <c r="AA642" s="165"/>
    </row>
    <row r="643" spans="27:27" x14ac:dyDescent="0.3">
      <c r="AA643" s="165"/>
    </row>
    <row r="644" spans="27:27" x14ac:dyDescent="0.3">
      <c r="AA644" s="165"/>
    </row>
    <row r="645" spans="27:27" x14ac:dyDescent="0.3">
      <c r="AA645" s="165"/>
    </row>
    <row r="646" spans="27:27" x14ac:dyDescent="0.3">
      <c r="AA646" s="165"/>
    </row>
    <row r="647" spans="27:27" x14ac:dyDescent="0.3">
      <c r="AA647" s="165"/>
    </row>
    <row r="648" spans="27:27" x14ac:dyDescent="0.3">
      <c r="AA648" s="165"/>
    </row>
    <row r="649" spans="27:27" x14ac:dyDescent="0.3">
      <c r="AA649" s="165"/>
    </row>
    <row r="650" spans="27:27" x14ac:dyDescent="0.3">
      <c r="AA650" s="165"/>
    </row>
    <row r="651" spans="27:27" x14ac:dyDescent="0.3">
      <c r="AA651" s="165"/>
    </row>
    <row r="652" spans="27:27" x14ac:dyDescent="0.3">
      <c r="AA652" s="165"/>
    </row>
    <row r="653" spans="27:27" x14ac:dyDescent="0.3">
      <c r="AA653" s="165"/>
    </row>
    <row r="654" spans="27:27" x14ac:dyDescent="0.3">
      <c r="AA654" s="165"/>
    </row>
    <row r="655" spans="27:27" x14ac:dyDescent="0.3">
      <c r="AA655" s="165"/>
    </row>
    <row r="656" spans="27:27" x14ac:dyDescent="0.3">
      <c r="AA656" s="165"/>
    </row>
    <row r="657" spans="27:27" x14ac:dyDescent="0.3">
      <c r="AA657" s="165"/>
    </row>
    <row r="658" spans="27:27" x14ac:dyDescent="0.3">
      <c r="AA658" s="165"/>
    </row>
    <row r="659" spans="27:27" x14ac:dyDescent="0.3">
      <c r="AA659" s="165"/>
    </row>
    <row r="660" spans="27:27" x14ac:dyDescent="0.3">
      <c r="AA660" s="165"/>
    </row>
    <row r="661" spans="27:27" x14ac:dyDescent="0.3">
      <c r="AA661" s="165"/>
    </row>
    <row r="662" spans="27:27" x14ac:dyDescent="0.3">
      <c r="AA662" s="165"/>
    </row>
    <row r="663" spans="27:27" x14ac:dyDescent="0.3">
      <c r="AA663" s="165"/>
    </row>
    <row r="664" spans="27:27" x14ac:dyDescent="0.3">
      <c r="AA664" s="165"/>
    </row>
    <row r="665" spans="27:27" x14ac:dyDescent="0.3">
      <c r="AA665" s="165"/>
    </row>
    <row r="666" spans="27:27" x14ac:dyDescent="0.3">
      <c r="AA666" s="165"/>
    </row>
    <row r="667" spans="27:27" x14ac:dyDescent="0.3">
      <c r="AA667" s="165"/>
    </row>
    <row r="668" spans="27:27" x14ac:dyDescent="0.3">
      <c r="AA668" s="165"/>
    </row>
    <row r="669" spans="27:27" x14ac:dyDescent="0.3">
      <c r="AA669" s="165"/>
    </row>
    <row r="670" spans="27:27" x14ac:dyDescent="0.3">
      <c r="AA670" s="165"/>
    </row>
    <row r="671" spans="27:27" x14ac:dyDescent="0.3">
      <c r="AA671" s="165"/>
    </row>
    <row r="672" spans="27:27" x14ac:dyDescent="0.3">
      <c r="AA672" s="165"/>
    </row>
    <row r="673" spans="27:27" x14ac:dyDescent="0.3">
      <c r="AA673" s="165"/>
    </row>
    <row r="674" spans="27:27" x14ac:dyDescent="0.3">
      <c r="AA674" s="165"/>
    </row>
    <row r="675" spans="27:27" x14ac:dyDescent="0.3">
      <c r="AA675" s="165"/>
    </row>
    <row r="676" spans="27:27" x14ac:dyDescent="0.3">
      <c r="AA676" s="165"/>
    </row>
    <row r="677" spans="27:27" x14ac:dyDescent="0.3">
      <c r="AA677" s="165"/>
    </row>
    <row r="678" spans="27:27" x14ac:dyDescent="0.3">
      <c r="AA678" s="165"/>
    </row>
    <row r="679" spans="27:27" x14ac:dyDescent="0.3">
      <c r="AA679" s="165"/>
    </row>
    <row r="680" spans="27:27" x14ac:dyDescent="0.3">
      <c r="AA680" s="165"/>
    </row>
    <row r="681" spans="27:27" x14ac:dyDescent="0.3">
      <c r="AA681" s="165"/>
    </row>
    <row r="682" spans="27:27" x14ac:dyDescent="0.3">
      <c r="AA682" s="165"/>
    </row>
    <row r="683" spans="27:27" x14ac:dyDescent="0.3">
      <c r="AA683" s="165"/>
    </row>
    <row r="684" spans="27:27" x14ac:dyDescent="0.3">
      <c r="AA684" s="165"/>
    </row>
    <row r="685" spans="27:27" x14ac:dyDescent="0.3">
      <c r="AA685" s="165"/>
    </row>
    <row r="686" spans="27:27" x14ac:dyDescent="0.3">
      <c r="AA686" s="165"/>
    </row>
    <row r="687" spans="27:27" x14ac:dyDescent="0.3">
      <c r="AA687" s="165"/>
    </row>
    <row r="688" spans="27:27" x14ac:dyDescent="0.3">
      <c r="AA688" s="165"/>
    </row>
    <row r="689" spans="27:27" x14ac:dyDescent="0.3">
      <c r="AA689" s="165"/>
    </row>
    <row r="690" spans="27:27" x14ac:dyDescent="0.3">
      <c r="AA690" s="165"/>
    </row>
    <row r="691" spans="27:27" x14ac:dyDescent="0.3">
      <c r="AA691" s="165"/>
    </row>
    <row r="692" spans="27:27" x14ac:dyDescent="0.3">
      <c r="AA692" s="165"/>
    </row>
    <row r="693" spans="27:27" x14ac:dyDescent="0.3">
      <c r="AA693" s="165"/>
    </row>
    <row r="694" spans="27:27" x14ac:dyDescent="0.3">
      <c r="AA694" s="165"/>
    </row>
    <row r="695" spans="27:27" x14ac:dyDescent="0.3">
      <c r="AA695" s="165"/>
    </row>
    <row r="696" spans="27:27" x14ac:dyDescent="0.3">
      <c r="AA696" s="165"/>
    </row>
    <row r="697" spans="27:27" x14ac:dyDescent="0.3">
      <c r="AA697" s="165"/>
    </row>
    <row r="698" spans="27:27" x14ac:dyDescent="0.3">
      <c r="AA698" s="165"/>
    </row>
    <row r="699" spans="27:27" x14ac:dyDescent="0.3">
      <c r="AA699" s="165"/>
    </row>
    <row r="700" spans="27:27" x14ac:dyDescent="0.3">
      <c r="AA700" s="165"/>
    </row>
    <row r="701" spans="27:27" x14ac:dyDescent="0.3">
      <c r="AA701" s="165"/>
    </row>
    <row r="702" spans="27:27" x14ac:dyDescent="0.3">
      <c r="AA702" s="165"/>
    </row>
    <row r="703" spans="27:27" x14ac:dyDescent="0.3">
      <c r="AA703" s="165"/>
    </row>
    <row r="704" spans="27:27" x14ac:dyDescent="0.3">
      <c r="AA704" s="165"/>
    </row>
    <row r="705" spans="27:27" x14ac:dyDescent="0.3">
      <c r="AA705" s="165"/>
    </row>
    <row r="706" spans="27:27" x14ac:dyDescent="0.3">
      <c r="AA706" s="165"/>
    </row>
    <row r="707" spans="27:27" x14ac:dyDescent="0.3">
      <c r="AA707" s="165"/>
    </row>
    <row r="708" spans="27:27" x14ac:dyDescent="0.3">
      <c r="AA708" s="165"/>
    </row>
    <row r="709" spans="27:27" x14ac:dyDescent="0.3">
      <c r="AA709" s="165"/>
    </row>
    <row r="710" spans="27:27" x14ac:dyDescent="0.3">
      <c r="AA710" s="165"/>
    </row>
    <row r="711" spans="27:27" x14ac:dyDescent="0.3">
      <c r="AA711" s="165"/>
    </row>
    <row r="712" spans="27:27" x14ac:dyDescent="0.3">
      <c r="AA712" s="165"/>
    </row>
    <row r="713" spans="27:27" x14ac:dyDescent="0.3">
      <c r="AA713" s="165"/>
    </row>
    <row r="714" spans="27:27" x14ac:dyDescent="0.3">
      <c r="AA714" s="165"/>
    </row>
    <row r="715" spans="27:27" x14ac:dyDescent="0.3">
      <c r="AA715" s="165"/>
    </row>
    <row r="716" spans="27:27" x14ac:dyDescent="0.3">
      <c r="AA716" s="165"/>
    </row>
    <row r="717" spans="27:27" x14ac:dyDescent="0.3">
      <c r="AA717" s="165"/>
    </row>
    <row r="718" spans="27:27" x14ac:dyDescent="0.3">
      <c r="AA718" s="165"/>
    </row>
    <row r="719" spans="27:27" x14ac:dyDescent="0.3">
      <c r="AA719" s="165"/>
    </row>
    <row r="720" spans="27:27" x14ac:dyDescent="0.3">
      <c r="AA720" s="165"/>
    </row>
    <row r="721" spans="27:27" x14ac:dyDescent="0.3">
      <c r="AA721" s="165"/>
    </row>
    <row r="722" spans="27:27" x14ac:dyDescent="0.3">
      <c r="AA722" s="165"/>
    </row>
    <row r="723" spans="27:27" x14ac:dyDescent="0.3">
      <c r="AA723" s="165"/>
    </row>
    <row r="724" spans="27:27" x14ac:dyDescent="0.3">
      <c r="AA724" s="165"/>
    </row>
    <row r="725" spans="27:27" x14ac:dyDescent="0.3">
      <c r="AA725" s="165"/>
    </row>
    <row r="726" spans="27:27" x14ac:dyDescent="0.3">
      <c r="AA726" s="165"/>
    </row>
    <row r="727" spans="27:27" x14ac:dyDescent="0.3">
      <c r="AA727" s="165"/>
    </row>
    <row r="728" spans="27:27" x14ac:dyDescent="0.3">
      <c r="AA728" s="165"/>
    </row>
    <row r="729" spans="27:27" x14ac:dyDescent="0.3">
      <c r="AA729" s="165"/>
    </row>
    <row r="730" spans="27:27" x14ac:dyDescent="0.3">
      <c r="AA730" s="165"/>
    </row>
    <row r="731" spans="27:27" x14ac:dyDescent="0.3">
      <c r="AA731" s="165"/>
    </row>
    <row r="732" spans="27:27" x14ac:dyDescent="0.3">
      <c r="AA732" s="165"/>
    </row>
    <row r="733" spans="27:27" x14ac:dyDescent="0.3">
      <c r="AA733" s="165"/>
    </row>
    <row r="734" spans="27:27" x14ac:dyDescent="0.3">
      <c r="AA734" s="165"/>
    </row>
    <row r="735" spans="27:27" x14ac:dyDescent="0.3">
      <c r="AA735" s="165"/>
    </row>
    <row r="736" spans="27:27" x14ac:dyDescent="0.3">
      <c r="AA736" s="165"/>
    </row>
    <row r="737" spans="27:27" x14ac:dyDescent="0.3">
      <c r="AA737" s="165"/>
    </row>
    <row r="738" spans="27:27" x14ac:dyDescent="0.3">
      <c r="AA738" s="165"/>
    </row>
    <row r="739" spans="27:27" x14ac:dyDescent="0.3">
      <c r="AA739" s="165"/>
    </row>
    <row r="740" spans="27:27" x14ac:dyDescent="0.3">
      <c r="AA740" s="165"/>
    </row>
    <row r="741" spans="27:27" x14ac:dyDescent="0.3">
      <c r="AA741" s="165"/>
    </row>
    <row r="742" spans="27:27" x14ac:dyDescent="0.3">
      <c r="AA742" s="165"/>
    </row>
    <row r="743" spans="27:27" x14ac:dyDescent="0.3">
      <c r="AA743" s="165"/>
    </row>
    <row r="744" spans="27:27" x14ac:dyDescent="0.3">
      <c r="AA744" s="165"/>
    </row>
    <row r="745" spans="27:27" x14ac:dyDescent="0.3">
      <c r="AA745" s="165"/>
    </row>
    <row r="746" spans="27:27" x14ac:dyDescent="0.3">
      <c r="AA746" s="165"/>
    </row>
    <row r="747" spans="27:27" x14ac:dyDescent="0.3">
      <c r="AA747" s="165"/>
    </row>
    <row r="748" spans="27:27" x14ac:dyDescent="0.3">
      <c r="AA748" s="165"/>
    </row>
    <row r="749" spans="27:27" x14ac:dyDescent="0.3">
      <c r="AA749" s="165"/>
    </row>
    <row r="750" spans="27:27" x14ac:dyDescent="0.3">
      <c r="AA750" s="165"/>
    </row>
    <row r="751" spans="27:27" x14ac:dyDescent="0.3">
      <c r="AA751" s="165"/>
    </row>
    <row r="752" spans="27:27" x14ac:dyDescent="0.3">
      <c r="AA752" s="165"/>
    </row>
    <row r="753" spans="27:27" x14ac:dyDescent="0.3">
      <c r="AA753" s="165"/>
    </row>
    <row r="754" spans="27:27" x14ac:dyDescent="0.3">
      <c r="AA754" s="165"/>
    </row>
    <row r="755" spans="27:27" x14ac:dyDescent="0.3">
      <c r="AA755" s="165"/>
    </row>
    <row r="756" spans="27:27" x14ac:dyDescent="0.3">
      <c r="AA756" s="165"/>
    </row>
    <row r="757" spans="27:27" x14ac:dyDescent="0.3">
      <c r="AA757" s="165"/>
    </row>
    <row r="758" spans="27:27" x14ac:dyDescent="0.3">
      <c r="AA758" s="165"/>
    </row>
    <row r="759" spans="27:27" x14ac:dyDescent="0.3">
      <c r="AA759" s="165"/>
    </row>
    <row r="760" spans="27:27" x14ac:dyDescent="0.3">
      <c r="AA760" s="165"/>
    </row>
    <row r="761" spans="27:27" x14ac:dyDescent="0.3">
      <c r="AA761" s="165"/>
    </row>
    <row r="762" spans="27:27" x14ac:dyDescent="0.3">
      <c r="AA762" s="165"/>
    </row>
    <row r="763" spans="27:27" x14ac:dyDescent="0.3">
      <c r="AA763" s="165"/>
    </row>
    <row r="764" spans="27:27" x14ac:dyDescent="0.3">
      <c r="AA764" s="165"/>
    </row>
    <row r="765" spans="27:27" x14ac:dyDescent="0.3">
      <c r="AA765" s="165"/>
    </row>
    <row r="766" spans="27:27" x14ac:dyDescent="0.3">
      <c r="AA766" s="165"/>
    </row>
    <row r="767" spans="27:27" x14ac:dyDescent="0.3">
      <c r="AA767" s="165"/>
    </row>
    <row r="768" spans="27:27" x14ac:dyDescent="0.3">
      <c r="AA768" s="165"/>
    </row>
    <row r="769" spans="27:27" x14ac:dyDescent="0.3">
      <c r="AA769" s="165"/>
    </row>
    <row r="770" spans="27:27" x14ac:dyDescent="0.3">
      <c r="AA770" s="165"/>
    </row>
    <row r="771" spans="27:27" x14ac:dyDescent="0.3">
      <c r="AA771" s="165"/>
    </row>
    <row r="772" spans="27:27" x14ac:dyDescent="0.3">
      <c r="AA772" s="165"/>
    </row>
    <row r="773" spans="27:27" x14ac:dyDescent="0.3">
      <c r="AA773" s="165"/>
    </row>
    <row r="774" spans="27:27" x14ac:dyDescent="0.3">
      <c r="AA774" s="165"/>
    </row>
    <row r="775" spans="27:27" x14ac:dyDescent="0.3">
      <c r="AA775" s="165"/>
    </row>
    <row r="776" spans="27:27" x14ac:dyDescent="0.3">
      <c r="AA776" s="165"/>
    </row>
    <row r="777" spans="27:27" x14ac:dyDescent="0.3">
      <c r="AA777" s="165"/>
    </row>
    <row r="778" spans="27:27" x14ac:dyDescent="0.3">
      <c r="AA778" s="165"/>
    </row>
    <row r="779" spans="27:27" x14ac:dyDescent="0.3">
      <c r="AA779" s="165"/>
    </row>
    <row r="780" spans="27:27" x14ac:dyDescent="0.3">
      <c r="AA780" s="165"/>
    </row>
    <row r="781" spans="27:27" x14ac:dyDescent="0.3">
      <c r="AA781" s="165"/>
    </row>
    <row r="782" spans="27:27" x14ac:dyDescent="0.3">
      <c r="AA782" s="165"/>
    </row>
    <row r="783" spans="27:27" x14ac:dyDescent="0.3">
      <c r="AA783" s="165"/>
    </row>
    <row r="784" spans="27:27" x14ac:dyDescent="0.3">
      <c r="AA784" s="165"/>
    </row>
    <row r="785" spans="27:27" x14ac:dyDescent="0.3">
      <c r="AA785" s="165"/>
    </row>
    <row r="786" spans="27:27" x14ac:dyDescent="0.3">
      <c r="AA786" s="165"/>
    </row>
    <row r="787" spans="27:27" x14ac:dyDescent="0.3">
      <c r="AA787" s="165"/>
    </row>
    <row r="788" spans="27:27" x14ac:dyDescent="0.3">
      <c r="AA788" s="165"/>
    </row>
    <row r="789" spans="27:27" x14ac:dyDescent="0.3">
      <c r="AA789" s="165"/>
    </row>
    <row r="790" spans="27:27" x14ac:dyDescent="0.3">
      <c r="AA790" s="165"/>
    </row>
    <row r="791" spans="27:27" x14ac:dyDescent="0.3">
      <c r="AA791" s="165"/>
    </row>
    <row r="792" spans="27:27" x14ac:dyDescent="0.3">
      <c r="AA792" s="165"/>
    </row>
    <row r="793" spans="27:27" x14ac:dyDescent="0.3">
      <c r="AA793" s="165"/>
    </row>
    <row r="794" spans="27:27" x14ac:dyDescent="0.3">
      <c r="AA794" s="165"/>
    </row>
    <row r="795" spans="27:27" x14ac:dyDescent="0.3">
      <c r="AA795" s="165"/>
    </row>
    <row r="796" spans="27:27" x14ac:dyDescent="0.3">
      <c r="AA796" s="165"/>
    </row>
    <row r="797" spans="27:27" x14ac:dyDescent="0.3">
      <c r="AA797" s="165"/>
    </row>
    <row r="798" spans="27:27" x14ac:dyDescent="0.3">
      <c r="AA798" s="165"/>
    </row>
    <row r="799" spans="27:27" x14ac:dyDescent="0.3">
      <c r="AA799" s="165"/>
    </row>
    <row r="800" spans="27:27" x14ac:dyDescent="0.3">
      <c r="AA800" s="165"/>
    </row>
    <row r="801" spans="27:27" x14ac:dyDescent="0.3">
      <c r="AA801" s="165"/>
    </row>
    <row r="802" spans="27:27" x14ac:dyDescent="0.3">
      <c r="AA802" s="165"/>
    </row>
    <row r="803" spans="27:27" x14ac:dyDescent="0.3">
      <c r="AA803" s="165"/>
    </row>
    <row r="804" spans="27:27" x14ac:dyDescent="0.3">
      <c r="AA804" s="165"/>
    </row>
    <row r="805" spans="27:27" x14ac:dyDescent="0.3">
      <c r="AA805" s="165"/>
    </row>
    <row r="806" spans="27:27" x14ac:dyDescent="0.3">
      <c r="AA806" s="165"/>
    </row>
    <row r="807" spans="27:27" x14ac:dyDescent="0.3">
      <c r="AA807" s="165"/>
    </row>
    <row r="808" spans="27:27" x14ac:dyDescent="0.3">
      <c r="AA808" s="165"/>
    </row>
    <row r="809" spans="27:27" x14ac:dyDescent="0.3">
      <c r="AA809" s="165"/>
    </row>
    <row r="810" spans="27:27" x14ac:dyDescent="0.3">
      <c r="AA810" s="165"/>
    </row>
    <row r="811" spans="27:27" x14ac:dyDescent="0.3">
      <c r="AA811" s="165"/>
    </row>
    <row r="812" spans="27:27" x14ac:dyDescent="0.3">
      <c r="AA812" s="165"/>
    </row>
    <row r="813" spans="27:27" x14ac:dyDescent="0.3">
      <c r="AA813" s="165"/>
    </row>
    <row r="814" spans="27:27" x14ac:dyDescent="0.3">
      <c r="AA814" s="165"/>
    </row>
    <row r="815" spans="27:27" x14ac:dyDescent="0.3">
      <c r="AA815" s="165"/>
    </row>
    <row r="816" spans="27:27" x14ac:dyDescent="0.3">
      <c r="AA816" s="165"/>
    </row>
    <row r="817" spans="27:27" x14ac:dyDescent="0.3">
      <c r="AA817" s="165"/>
    </row>
    <row r="818" spans="27:27" x14ac:dyDescent="0.3">
      <c r="AA818" s="165"/>
    </row>
    <row r="819" spans="27:27" x14ac:dyDescent="0.3">
      <c r="AA819" s="165"/>
    </row>
    <row r="820" spans="27:27" x14ac:dyDescent="0.3">
      <c r="AA820" s="165"/>
    </row>
    <row r="821" spans="27:27" x14ac:dyDescent="0.3">
      <c r="AA821" s="165"/>
    </row>
    <row r="822" spans="27:27" x14ac:dyDescent="0.3">
      <c r="AA822" s="165"/>
    </row>
    <row r="823" spans="27:27" x14ac:dyDescent="0.3">
      <c r="AA823" s="165"/>
    </row>
    <row r="824" spans="27:27" x14ac:dyDescent="0.3">
      <c r="AA824" s="165"/>
    </row>
    <row r="825" spans="27:27" x14ac:dyDescent="0.3">
      <c r="AA825" s="165"/>
    </row>
    <row r="826" spans="27:27" x14ac:dyDescent="0.3">
      <c r="AA826" s="165"/>
    </row>
    <row r="827" spans="27:27" x14ac:dyDescent="0.3">
      <c r="AA827" s="165"/>
    </row>
    <row r="828" spans="27:27" x14ac:dyDescent="0.3">
      <c r="AA828" s="165"/>
    </row>
    <row r="829" spans="27:27" x14ac:dyDescent="0.3">
      <c r="AA829" s="165"/>
    </row>
    <row r="830" spans="27:27" x14ac:dyDescent="0.3">
      <c r="AA830" s="165"/>
    </row>
    <row r="831" spans="27:27" x14ac:dyDescent="0.3">
      <c r="AA831" s="165"/>
    </row>
    <row r="832" spans="27:27" x14ac:dyDescent="0.3">
      <c r="AA832" s="165"/>
    </row>
    <row r="833" spans="27:27" x14ac:dyDescent="0.3">
      <c r="AA833" s="165"/>
    </row>
    <row r="834" spans="27:27" x14ac:dyDescent="0.3">
      <c r="AA834" s="165"/>
    </row>
    <row r="835" spans="27:27" x14ac:dyDescent="0.3">
      <c r="AA835" s="165"/>
    </row>
    <row r="836" spans="27:27" x14ac:dyDescent="0.3">
      <c r="AA836" s="165"/>
    </row>
    <row r="837" spans="27:27" x14ac:dyDescent="0.3">
      <c r="AA837" s="165"/>
    </row>
    <row r="838" spans="27:27" x14ac:dyDescent="0.3">
      <c r="AA838" s="165"/>
    </row>
    <row r="839" spans="27:27" x14ac:dyDescent="0.3">
      <c r="AA839" s="165"/>
    </row>
    <row r="840" spans="27:27" x14ac:dyDescent="0.3">
      <c r="AA840" s="165"/>
    </row>
    <row r="841" spans="27:27" x14ac:dyDescent="0.3">
      <c r="AA841" s="165"/>
    </row>
    <row r="842" spans="27:27" x14ac:dyDescent="0.3">
      <c r="AA842" s="165"/>
    </row>
    <row r="843" spans="27:27" x14ac:dyDescent="0.3">
      <c r="AA843" s="165"/>
    </row>
    <row r="844" spans="27:27" x14ac:dyDescent="0.3">
      <c r="AA844" s="165"/>
    </row>
    <row r="845" spans="27:27" x14ac:dyDescent="0.3">
      <c r="AA845" s="165"/>
    </row>
    <row r="846" spans="27:27" x14ac:dyDescent="0.3">
      <c r="AA846" s="165"/>
    </row>
    <row r="847" spans="27:27" x14ac:dyDescent="0.3">
      <c r="AA847" s="165"/>
    </row>
    <row r="848" spans="27:27" x14ac:dyDescent="0.3">
      <c r="AA848" s="165"/>
    </row>
    <row r="849" spans="27:27" x14ac:dyDescent="0.3">
      <c r="AA849" s="165"/>
    </row>
    <row r="850" spans="27:27" x14ac:dyDescent="0.3">
      <c r="AA850" s="165"/>
    </row>
    <row r="851" spans="27:27" x14ac:dyDescent="0.3">
      <c r="AA851" s="165"/>
    </row>
    <row r="852" spans="27:27" x14ac:dyDescent="0.3">
      <c r="AA852" s="165"/>
    </row>
    <row r="853" spans="27:27" x14ac:dyDescent="0.3">
      <c r="AA853" s="165"/>
    </row>
    <row r="854" spans="27:27" x14ac:dyDescent="0.3">
      <c r="AA854" s="165"/>
    </row>
    <row r="855" spans="27:27" x14ac:dyDescent="0.3">
      <c r="AA855" s="165"/>
    </row>
    <row r="856" spans="27:27" x14ac:dyDescent="0.3">
      <c r="AA856" s="165"/>
    </row>
    <row r="857" spans="27:27" x14ac:dyDescent="0.3">
      <c r="AA857" s="165"/>
    </row>
    <row r="858" spans="27:27" x14ac:dyDescent="0.3">
      <c r="AA858" s="165"/>
    </row>
    <row r="859" spans="27:27" x14ac:dyDescent="0.3">
      <c r="AA859" s="165"/>
    </row>
    <row r="860" spans="27:27" x14ac:dyDescent="0.3">
      <c r="AA860" s="165"/>
    </row>
    <row r="861" spans="27:27" x14ac:dyDescent="0.3">
      <c r="AA861" s="165"/>
    </row>
    <row r="862" spans="27:27" x14ac:dyDescent="0.3">
      <c r="AA862" s="165"/>
    </row>
    <row r="863" spans="27:27" x14ac:dyDescent="0.3">
      <c r="AA863" s="165"/>
    </row>
    <row r="864" spans="27:27" x14ac:dyDescent="0.3">
      <c r="AA864" s="165"/>
    </row>
    <row r="865" spans="27:27" x14ac:dyDescent="0.3">
      <c r="AA865" s="165"/>
    </row>
    <row r="866" spans="27:27" x14ac:dyDescent="0.3">
      <c r="AA866" s="165"/>
    </row>
    <row r="867" spans="27:27" x14ac:dyDescent="0.3">
      <c r="AA867" s="165"/>
    </row>
    <row r="868" spans="27:27" x14ac:dyDescent="0.3">
      <c r="AA868" s="165"/>
    </row>
    <row r="869" spans="27:27" x14ac:dyDescent="0.3">
      <c r="AA869" s="165"/>
    </row>
    <row r="870" spans="27:27" x14ac:dyDescent="0.3">
      <c r="AA870" s="165"/>
    </row>
    <row r="871" spans="27:27" x14ac:dyDescent="0.3">
      <c r="AA871" s="165"/>
    </row>
    <row r="872" spans="27:27" x14ac:dyDescent="0.3">
      <c r="AA872" s="165"/>
    </row>
    <row r="873" spans="27:27" x14ac:dyDescent="0.3">
      <c r="AA873" s="165"/>
    </row>
    <row r="874" spans="27:27" x14ac:dyDescent="0.3">
      <c r="AA874" s="165"/>
    </row>
    <row r="875" spans="27:27" x14ac:dyDescent="0.3">
      <c r="AA875" s="165"/>
    </row>
    <row r="876" spans="27:27" x14ac:dyDescent="0.3">
      <c r="AA876" s="165"/>
    </row>
    <row r="877" spans="27:27" x14ac:dyDescent="0.3">
      <c r="AA877" s="165"/>
    </row>
    <row r="878" spans="27:27" x14ac:dyDescent="0.3">
      <c r="AA878" s="165"/>
    </row>
    <row r="879" spans="27:27" x14ac:dyDescent="0.3">
      <c r="AA879" s="165"/>
    </row>
    <row r="880" spans="27:27" x14ac:dyDescent="0.3">
      <c r="AA880" s="165"/>
    </row>
    <row r="881" spans="27:27" x14ac:dyDescent="0.3">
      <c r="AA881" s="165"/>
    </row>
    <row r="882" spans="27:27" x14ac:dyDescent="0.3">
      <c r="AA882" s="165"/>
    </row>
    <row r="883" spans="27:27" x14ac:dyDescent="0.3">
      <c r="AA883" s="165"/>
    </row>
    <row r="884" spans="27:27" x14ac:dyDescent="0.3">
      <c r="AA884" s="165"/>
    </row>
    <row r="885" spans="27:27" x14ac:dyDescent="0.3">
      <c r="AA885" s="165"/>
    </row>
    <row r="886" spans="27:27" x14ac:dyDescent="0.3">
      <c r="AA886" s="165"/>
    </row>
    <row r="887" spans="27:27" x14ac:dyDescent="0.3">
      <c r="AA887" s="165"/>
    </row>
    <row r="888" spans="27:27" x14ac:dyDescent="0.3">
      <c r="AA888" s="165"/>
    </row>
    <row r="889" spans="27:27" x14ac:dyDescent="0.3">
      <c r="AA889" s="165"/>
    </row>
    <row r="890" spans="27:27" x14ac:dyDescent="0.3">
      <c r="AA890" s="165"/>
    </row>
    <row r="891" spans="27:27" x14ac:dyDescent="0.3">
      <c r="AA891" s="165"/>
    </row>
    <row r="892" spans="27:27" x14ac:dyDescent="0.3">
      <c r="AA892" s="165"/>
    </row>
    <row r="893" spans="27:27" x14ac:dyDescent="0.3">
      <c r="AA893" s="165"/>
    </row>
    <row r="894" spans="27:27" x14ac:dyDescent="0.3">
      <c r="AA894" s="165"/>
    </row>
    <row r="895" spans="27:27" x14ac:dyDescent="0.3">
      <c r="AA895" s="165"/>
    </row>
    <row r="896" spans="27:27" x14ac:dyDescent="0.3">
      <c r="AA896" s="165"/>
    </row>
    <row r="897" spans="27:27" x14ac:dyDescent="0.3">
      <c r="AA897" s="165"/>
    </row>
    <row r="898" spans="27:27" x14ac:dyDescent="0.3">
      <c r="AA898" s="165"/>
    </row>
    <row r="899" spans="27:27" x14ac:dyDescent="0.3">
      <c r="AA899" s="165"/>
    </row>
    <row r="900" spans="27:27" x14ac:dyDescent="0.3">
      <c r="AA900" s="165"/>
    </row>
    <row r="901" spans="27:27" x14ac:dyDescent="0.3">
      <c r="AA901" s="165"/>
    </row>
    <row r="902" spans="27:27" x14ac:dyDescent="0.3">
      <c r="AA902" s="165"/>
    </row>
    <row r="903" spans="27:27" x14ac:dyDescent="0.3">
      <c r="AA903" s="165"/>
    </row>
    <row r="904" spans="27:27" x14ac:dyDescent="0.3">
      <c r="AA904" s="165"/>
    </row>
    <row r="905" spans="27:27" x14ac:dyDescent="0.3">
      <c r="AA905" s="165"/>
    </row>
    <row r="906" spans="27:27" x14ac:dyDescent="0.3">
      <c r="AA906" s="165"/>
    </row>
    <row r="907" spans="27:27" x14ac:dyDescent="0.3">
      <c r="AA907" s="165"/>
    </row>
    <row r="908" spans="27:27" x14ac:dyDescent="0.3">
      <c r="AA908" s="165"/>
    </row>
    <row r="909" spans="27:27" x14ac:dyDescent="0.3">
      <c r="AA909" s="165"/>
    </row>
    <row r="910" spans="27:27" x14ac:dyDescent="0.3">
      <c r="AA910" s="165"/>
    </row>
    <row r="911" spans="27:27" x14ac:dyDescent="0.3">
      <c r="AA911" s="165"/>
    </row>
    <row r="912" spans="27:27" x14ac:dyDescent="0.3">
      <c r="AA912" s="165"/>
    </row>
    <row r="913" spans="27:27" x14ac:dyDescent="0.3">
      <c r="AA913" s="165"/>
    </row>
    <row r="914" spans="27:27" x14ac:dyDescent="0.3">
      <c r="AA914" s="165"/>
    </row>
    <row r="915" spans="27:27" x14ac:dyDescent="0.3">
      <c r="AA915" s="165"/>
    </row>
    <row r="916" spans="27:27" x14ac:dyDescent="0.3">
      <c r="AA916" s="165"/>
    </row>
    <row r="917" spans="27:27" x14ac:dyDescent="0.3">
      <c r="AA917" s="165"/>
    </row>
    <row r="918" spans="27:27" x14ac:dyDescent="0.3">
      <c r="AA918" s="165"/>
    </row>
    <row r="919" spans="27:27" x14ac:dyDescent="0.3">
      <c r="AA919" s="165"/>
    </row>
    <row r="920" spans="27:27" x14ac:dyDescent="0.3">
      <c r="AA920" s="165"/>
    </row>
    <row r="921" spans="27:27" x14ac:dyDescent="0.3">
      <c r="AA921" s="165"/>
    </row>
    <row r="922" spans="27:27" x14ac:dyDescent="0.3">
      <c r="AA922" s="165"/>
    </row>
    <row r="923" spans="27:27" x14ac:dyDescent="0.3">
      <c r="AA923" s="165"/>
    </row>
    <row r="924" spans="27:27" x14ac:dyDescent="0.3">
      <c r="AA924" s="165"/>
    </row>
    <row r="925" spans="27:27" x14ac:dyDescent="0.3">
      <c r="AA925" s="165"/>
    </row>
    <row r="926" spans="27:27" x14ac:dyDescent="0.3">
      <c r="AA926" s="165"/>
    </row>
    <row r="927" spans="27:27" x14ac:dyDescent="0.3">
      <c r="AA927" s="165"/>
    </row>
    <row r="928" spans="27:27" x14ac:dyDescent="0.3">
      <c r="AA928" s="165"/>
    </row>
    <row r="929" spans="27:27" x14ac:dyDescent="0.3">
      <c r="AA929" s="165"/>
    </row>
    <row r="930" spans="27:27" x14ac:dyDescent="0.3">
      <c r="AA930" s="165"/>
    </row>
    <row r="931" spans="27:27" x14ac:dyDescent="0.3">
      <c r="AA931" s="165"/>
    </row>
    <row r="932" spans="27:27" x14ac:dyDescent="0.3">
      <c r="AA932" s="165"/>
    </row>
    <row r="933" spans="27:27" x14ac:dyDescent="0.3">
      <c r="AA933" s="165"/>
    </row>
    <row r="934" spans="27:27" x14ac:dyDescent="0.3">
      <c r="AA934" s="165"/>
    </row>
    <row r="935" spans="27:27" x14ac:dyDescent="0.3">
      <c r="AA935" s="165"/>
    </row>
    <row r="936" spans="27:27" x14ac:dyDescent="0.3">
      <c r="AA936" s="165"/>
    </row>
    <row r="937" spans="27:27" x14ac:dyDescent="0.3">
      <c r="AA937" s="165"/>
    </row>
    <row r="938" spans="27:27" x14ac:dyDescent="0.3">
      <c r="AA938" s="165"/>
    </row>
    <row r="939" spans="27:27" x14ac:dyDescent="0.3">
      <c r="AA939" s="165"/>
    </row>
    <row r="940" spans="27:27" x14ac:dyDescent="0.3">
      <c r="AA940" s="165"/>
    </row>
    <row r="941" spans="27:27" x14ac:dyDescent="0.3">
      <c r="AA941" s="165"/>
    </row>
    <row r="942" spans="27:27" x14ac:dyDescent="0.3">
      <c r="AA942" s="165"/>
    </row>
    <row r="943" spans="27:27" x14ac:dyDescent="0.3">
      <c r="AA943" s="165"/>
    </row>
    <row r="944" spans="27:27" x14ac:dyDescent="0.3">
      <c r="AA944" s="165"/>
    </row>
    <row r="945" spans="27:27" x14ac:dyDescent="0.3">
      <c r="AA945" s="165"/>
    </row>
    <row r="946" spans="27:27" x14ac:dyDescent="0.3">
      <c r="AA946" s="165"/>
    </row>
    <row r="947" spans="27:27" x14ac:dyDescent="0.3">
      <c r="AA947" s="165"/>
    </row>
    <row r="948" spans="27:27" x14ac:dyDescent="0.3">
      <c r="AA948" s="165"/>
    </row>
    <row r="949" spans="27:27" x14ac:dyDescent="0.3">
      <c r="AA949" s="165"/>
    </row>
    <row r="950" spans="27:27" x14ac:dyDescent="0.3">
      <c r="AA950" s="165"/>
    </row>
    <row r="951" spans="27:27" x14ac:dyDescent="0.3">
      <c r="AA951" s="165"/>
    </row>
    <row r="952" spans="27:27" x14ac:dyDescent="0.3">
      <c r="AA952" s="165"/>
    </row>
    <row r="953" spans="27:27" x14ac:dyDescent="0.3">
      <c r="AA953" s="165"/>
    </row>
    <row r="954" spans="27:27" x14ac:dyDescent="0.3">
      <c r="AA954" s="165"/>
    </row>
    <row r="955" spans="27:27" x14ac:dyDescent="0.3">
      <c r="AA955" s="165"/>
    </row>
    <row r="956" spans="27:27" x14ac:dyDescent="0.3">
      <c r="AA956" s="165"/>
    </row>
    <row r="957" spans="27:27" x14ac:dyDescent="0.3">
      <c r="AA957" s="165"/>
    </row>
    <row r="958" spans="27:27" x14ac:dyDescent="0.3">
      <c r="AA958" s="165"/>
    </row>
    <row r="959" spans="27:27" x14ac:dyDescent="0.3">
      <c r="AA959" s="165"/>
    </row>
    <row r="960" spans="27:27" x14ac:dyDescent="0.3">
      <c r="AA960" s="165"/>
    </row>
    <row r="961" spans="27:27" x14ac:dyDescent="0.3">
      <c r="AA961" s="165"/>
    </row>
    <row r="962" spans="27:27" x14ac:dyDescent="0.3">
      <c r="AA962" s="165"/>
    </row>
    <row r="963" spans="27:27" x14ac:dyDescent="0.3">
      <c r="AA963" s="165"/>
    </row>
    <row r="964" spans="27:27" x14ac:dyDescent="0.3">
      <c r="AA964" s="165"/>
    </row>
    <row r="965" spans="27:27" x14ac:dyDescent="0.3">
      <c r="AA965" s="165"/>
    </row>
    <row r="966" spans="27:27" x14ac:dyDescent="0.3">
      <c r="AA966" s="165"/>
    </row>
    <row r="967" spans="27:27" x14ac:dyDescent="0.3">
      <c r="AA967" s="165"/>
    </row>
    <row r="968" spans="27:27" x14ac:dyDescent="0.3">
      <c r="AA968" s="165"/>
    </row>
    <row r="969" spans="27:27" x14ac:dyDescent="0.3">
      <c r="AA969" s="165"/>
    </row>
    <row r="970" spans="27:27" x14ac:dyDescent="0.3">
      <c r="AA970" s="165"/>
    </row>
    <row r="971" spans="27:27" x14ac:dyDescent="0.3">
      <c r="AA971" s="165"/>
    </row>
    <row r="972" spans="27:27" x14ac:dyDescent="0.3">
      <c r="AA972" s="165"/>
    </row>
    <row r="973" spans="27:27" x14ac:dyDescent="0.3">
      <c r="AA973" s="165"/>
    </row>
    <row r="974" spans="27:27" x14ac:dyDescent="0.3">
      <c r="AA974" s="165"/>
    </row>
    <row r="975" spans="27:27" x14ac:dyDescent="0.3">
      <c r="AA975" s="165"/>
    </row>
    <row r="976" spans="27:27" x14ac:dyDescent="0.3">
      <c r="AA976" s="165"/>
    </row>
    <row r="977" spans="27:27" x14ac:dyDescent="0.3">
      <c r="AA977" s="165"/>
    </row>
    <row r="978" spans="27:27" x14ac:dyDescent="0.3">
      <c r="AA978" s="165"/>
    </row>
    <row r="979" spans="27:27" x14ac:dyDescent="0.3">
      <c r="AA979" s="165"/>
    </row>
    <row r="980" spans="27:27" x14ac:dyDescent="0.3">
      <c r="AA980" s="165"/>
    </row>
    <row r="981" spans="27:27" x14ac:dyDescent="0.3">
      <c r="AA981" s="165"/>
    </row>
    <row r="982" spans="27:27" x14ac:dyDescent="0.3">
      <c r="AA982" s="165"/>
    </row>
    <row r="983" spans="27:27" x14ac:dyDescent="0.3">
      <c r="AA983" s="165"/>
    </row>
    <row r="984" spans="27:27" x14ac:dyDescent="0.3">
      <c r="AA984" s="165"/>
    </row>
    <row r="985" spans="27:27" x14ac:dyDescent="0.3">
      <c r="AA985" s="165"/>
    </row>
    <row r="986" spans="27:27" x14ac:dyDescent="0.3">
      <c r="AA986" s="165"/>
    </row>
    <row r="987" spans="27:27" x14ac:dyDescent="0.3">
      <c r="AA987" s="165"/>
    </row>
    <row r="988" spans="27:27" x14ac:dyDescent="0.3">
      <c r="AA988" s="165"/>
    </row>
    <row r="989" spans="27:27" x14ac:dyDescent="0.3">
      <c r="AA989" s="165"/>
    </row>
    <row r="990" spans="27:27" x14ac:dyDescent="0.3">
      <c r="AA990" s="165"/>
    </row>
    <row r="991" spans="27:27" x14ac:dyDescent="0.3">
      <c r="AA991" s="165"/>
    </row>
    <row r="992" spans="27:27" x14ac:dyDescent="0.3">
      <c r="AA992" s="165"/>
    </row>
    <row r="993" spans="27:27" x14ac:dyDescent="0.3">
      <c r="AA993" s="165"/>
    </row>
    <row r="994" spans="27:27" x14ac:dyDescent="0.3">
      <c r="AA994" s="165"/>
    </row>
    <row r="995" spans="27:27" x14ac:dyDescent="0.3">
      <c r="AA995" s="165"/>
    </row>
    <row r="996" spans="27:27" x14ac:dyDescent="0.3">
      <c r="AA996" s="165"/>
    </row>
    <row r="997" spans="27:27" x14ac:dyDescent="0.3">
      <c r="AA997" s="165"/>
    </row>
    <row r="998" spans="27:27" x14ac:dyDescent="0.3">
      <c r="AA998" s="165"/>
    </row>
    <row r="999" spans="27:27" x14ac:dyDescent="0.3">
      <c r="AA999" s="165"/>
    </row>
    <row r="1000" spans="27:27" x14ac:dyDescent="0.3">
      <c r="AA1000" s="165"/>
    </row>
    <row r="1001" spans="27:27" x14ac:dyDescent="0.3">
      <c r="AA1001" s="165"/>
    </row>
    <row r="1002" spans="27:27" x14ac:dyDescent="0.3">
      <c r="AA1002" s="165"/>
    </row>
    <row r="1003" spans="27:27" x14ac:dyDescent="0.3">
      <c r="AA1003" s="165"/>
    </row>
    <row r="1004" spans="27:27" x14ac:dyDescent="0.3">
      <c r="AA1004" s="165"/>
    </row>
    <row r="1005" spans="27:27" x14ac:dyDescent="0.3">
      <c r="AA1005" s="165"/>
    </row>
    <row r="1006" spans="27:27" x14ac:dyDescent="0.3">
      <c r="AA1006" s="165"/>
    </row>
    <row r="1007" spans="27:27" x14ac:dyDescent="0.3">
      <c r="AA1007" s="165"/>
    </row>
    <row r="1008" spans="27:27" x14ac:dyDescent="0.3">
      <c r="AA1008" s="165"/>
    </row>
    <row r="1009" spans="27:27" x14ac:dyDescent="0.3">
      <c r="AA1009" s="165"/>
    </row>
    <row r="1010" spans="27:27" x14ac:dyDescent="0.3">
      <c r="AA1010" s="165"/>
    </row>
    <row r="1011" spans="27:27" x14ac:dyDescent="0.3">
      <c r="AA1011" s="165"/>
    </row>
    <row r="1012" spans="27:27" x14ac:dyDescent="0.3">
      <c r="AA1012" s="165"/>
    </row>
    <row r="1013" spans="27:27" x14ac:dyDescent="0.3">
      <c r="AA1013" s="165"/>
    </row>
    <row r="1014" spans="27:27" x14ac:dyDescent="0.3">
      <c r="AA1014" s="165"/>
    </row>
    <row r="1015" spans="27:27" x14ac:dyDescent="0.3">
      <c r="AA1015" s="165"/>
    </row>
    <row r="1016" spans="27:27" x14ac:dyDescent="0.3">
      <c r="AA1016" s="165"/>
    </row>
    <row r="1017" spans="27:27" x14ac:dyDescent="0.3">
      <c r="AA1017" s="165"/>
    </row>
    <row r="1018" spans="27:27" x14ac:dyDescent="0.3">
      <c r="AA1018" s="165"/>
    </row>
    <row r="1019" spans="27:27" x14ac:dyDescent="0.3">
      <c r="AA1019" s="165"/>
    </row>
    <row r="1020" spans="27:27" x14ac:dyDescent="0.3">
      <c r="AA1020" s="165"/>
    </row>
    <row r="1021" spans="27:27" x14ac:dyDescent="0.3">
      <c r="AA1021" s="165"/>
    </row>
    <row r="1022" spans="27:27" x14ac:dyDescent="0.3">
      <c r="AA1022" s="165"/>
    </row>
    <row r="1023" spans="27:27" x14ac:dyDescent="0.3">
      <c r="AA1023" s="165"/>
    </row>
    <row r="1024" spans="27:27" x14ac:dyDescent="0.3">
      <c r="AA1024" s="165"/>
    </row>
    <row r="1025" spans="27:27" x14ac:dyDescent="0.3">
      <c r="AA1025" s="165"/>
    </row>
    <row r="1026" spans="27:27" x14ac:dyDescent="0.3">
      <c r="AA1026" s="165"/>
    </row>
    <row r="1027" spans="27:27" x14ac:dyDescent="0.3">
      <c r="AA1027" s="165"/>
    </row>
    <row r="1028" spans="27:27" x14ac:dyDescent="0.3">
      <c r="AA1028" s="165"/>
    </row>
    <row r="1029" spans="27:27" x14ac:dyDescent="0.3">
      <c r="AA1029" s="165"/>
    </row>
    <row r="1030" spans="27:27" x14ac:dyDescent="0.3">
      <c r="AA1030" s="165"/>
    </row>
    <row r="1031" spans="27:27" x14ac:dyDescent="0.3">
      <c r="AA1031" s="165"/>
    </row>
    <row r="1032" spans="27:27" x14ac:dyDescent="0.3">
      <c r="AA1032" s="165"/>
    </row>
    <row r="1033" spans="27:27" x14ac:dyDescent="0.3">
      <c r="AA1033" s="165"/>
    </row>
    <row r="1034" spans="27:27" x14ac:dyDescent="0.3">
      <c r="AA1034" s="165"/>
    </row>
    <row r="1035" spans="27:27" x14ac:dyDescent="0.3">
      <c r="AA1035" s="165"/>
    </row>
    <row r="1036" spans="27:27" x14ac:dyDescent="0.3">
      <c r="AA1036" s="165"/>
    </row>
    <row r="1037" spans="27:27" x14ac:dyDescent="0.3">
      <c r="AA1037" s="165"/>
    </row>
    <row r="1038" spans="27:27" x14ac:dyDescent="0.3">
      <c r="AA1038" s="165"/>
    </row>
    <row r="1039" spans="27:27" x14ac:dyDescent="0.3">
      <c r="AA1039" s="165"/>
    </row>
    <row r="1040" spans="27:27" x14ac:dyDescent="0.3">
      <c r="AA1040" s="165"/>
    </row>
    <row r="1041" spans="27:27" x14ac:dyDescent="0.3">
      <c r="AA1041" s="165"/>
    </row>
    <row r="1042" spans="27:27" x14ac:dyDescent="0.3">
      <c r="AA1042" s="165"/>
    </row>
    <row r="1043" spans="27:27" x14ac:dyDescent="0.3">
      <c r="AA1043" s="165"/>
    </row>
    <row r="1044" spans="27:27" x14ac:dyDescent="0.3">
      <c r="AA1044" s="165"/>
    </row>
    <row r="1045" spans="27:27" x14ac:dyDescent="0.3">
      <c r="AA1045" s="165"/>
    </row>
    <row r="1046" spans="27:27" x14ac:dyDescent="0.3">
      <c r="AA1046" s="165"/>
    </row>
    <row r="1047" spans="27:27" x14ac:dyDescent="0.3">
      <c r="AA1047" s="165"/>
    </row>
    <row r="1048" spans="27:27" x14ac:dyDescent="0.3">
      <c r="AA1048" s="165"/>
    </row>
    <row r="1049" spans="27:27" x14ac:dyDescent="0.3">
      <c r="AA1049" s="165"/>
    </row>
    <row r="1050" spans="27:27" x14ac:dyDescent="0.3">
      <c r="AA1050" s="165"/>
    </row>
    <row r="1051" spans="27:27" x14ac:dyDescent="0.3">
      <c r="AA1051" s="165"/>
    </row>
    <row r="1052" spans="27:27" x14ac:dyDescent="0.3">
      <c r="AA1052" s="165"/>
    </row>
    <row r="1053" spans="27:27" x14ac:dyDescent="0.3">
      <c r="AA1053" s="165"/>
    </row>
    <row r="1054" spans="27:27" x14ac:dyDescent="0.3">
      <c r="AA1054" s="165"/>
    </row>
    <row r="1055" spans="27:27" x14ac:dyDescent="0.3">
      <c r="AA1055" s="165"/>
    </row>
    <row r="1056" spans="27:27" x14ac:dyDescent="0.3">
      <c r="AA1056" s="165"/>
    </row>
    <row r="1057" spans="27:27" x14ac:dyDescent="0.3">
      <c r="AA1057" s="165"/>
    </row>
    <row r="1058" spans="27:27" x14ac:dyDescent="0.3">
      <c r="AA1058" s="165"/>
    </row>
    <row r="1059" spans="27:27" x14ac:dyDescent="0.3">
      <c r="AA1059" s="165"/>
    </row>
    <row r="1060" spans="27:27" x14ac:dyDescent="0.3">
      <c r="AA1060" s="165"/>
    </row>
    <row r="1061" spans="27:27" x14ac:dyDescent="0.3">
      <c r="AA1061" s="165"/>
    </row>
    <row r="1062" spans="27:27" x14ac:dyDescent="0.3">
      <c r="AA1062" s="165"/>
    </row>
    <row r="1063" spans="27:27" x14ac:dyDescent="0.3">
      <c r="AA1063" s="165"/>
    </row>
    <row r="1064" spans="27:27" x14ac:dyDescent="0.3">
      <c r="AA1064" s="165"/>
    </row>
    <row r="1065" spans="27:27" x14ac:dyDescent="0.3">
      <c r="AA1065" s="165"/>
    </row>
    <row r="1066" spans="27:27" x14ac:dyDescent="0.3">
      <c r="AA1066" s="165"/>
    </row>
    <row r="1067" spans="27:27" x14ac:dyDescent="0.3">
      <c r="AA1067" s="165"/>
    </row>
    <row r="1068" spans="27:27" x14ac:dyDescent="0.3">
      <c r="AA1068" s="165"/>
    </row>
    <row r="1069" spans="27:27" x14ac:dyDescent="0.3">
      <c r="AA1069" s="165"/>
    </row>
    <row r="1070" spans="27:27" x14ac:dyDescent="0.3">
      <c r="AA1070" s="165"/>
    </row>
    <row r="1071" spans="27:27" x14ac:dyDescent="0.3">
      <c r="AA1071" s="165"/>
    </row>
    <row r="1072" spans="27:27" x14ac:dyDescent="0.3">
      <c r="AA1072" s="165"/>
    </row>
    <row r="1073" spans="27:27" x14ac:dyDescent="0.3">
      <c r="AA1073" s="165"/>
    </row>
    <row r="1074" spans="27:27" x14ac:dyDescent="0.3">
      <c r="AA1074" s="165"/>
    </row>
    <row r="1075" spans="27:27" x14ac:dyDescent="0.3">
      <c r="AA1075" s="165"/>
    </row>
    <row r="1076" spans="27:27" x14ac:dyDescent="0.3">
      <c r="AA1076" s="165"/>
    </row>
    <row r="1077" spans="27:27" x14ac:dyDescent="0.3">
      <c r="AA1077" s="165"/>
    </row>
    <row r="1078" spans="27:27" x14ac:dyDescent="0.3">
      <c r="AA1078" s="165"/>
    </row>
    <row r="1079" spans="27:27" x14ac:dyDescent="0.3">
      <c r="AA1079" s="165"/>
    </row>
    <row r="1080" spans="27:27" x14ac:dyDescent="0.3">
      <c r="AA1080" s="165"/>
    </row>
    <row r="1081" spans="27:27" x14ac:dyDescent="0.3">
      <c r="AA1081" s="165"/>
    </row>
    <row r="1082" spans="27:27" x14ac:dyDescent="0.3">
      <c r="AA1082" s="165"/>
    </row>
    <row r="1083" spans="27:27" x14ac:dyDescent="0.3">
      <c r="AA1083" s="165"/>
    </row>
    <row r="1084" spans="27:27" x14ac:dyDescent="0.3">
      <c r="AA1084" s="165"/>
    </row>
    <row r="1085" spans="27:27" x14ac:dyDescent="0.3">
      <c r="AA1085" s="165"/>
    </row>
    <row r="1086" spans="27:27" x14ac:dyDescent="0.3">
      <c r="AA1086" s="165"/>
    </row>
    <row r="1087" spans="27:27" x14ac:dyDescent="0.3">
      <c r="AA1087" s="165"/>
    </row>
    <row r="1088" spans="27:27" x14ac:dyDescent="0.3">
      <c r="AA1088" s="165"/>
    </row>
    <row r="1089" spans="27:27" x14ac:dyDescent="0.3">
      <c r="AA1089" s="165"/>
    </row>
    <row r="1090" spans="27:27" x14ac:dyDescent="0.3">
      <c r="AA1090" s="165"/>
    </row>
    <row r="1091" spans="27:27" x14ac:dyDescent="0.3">
      <c r="AA1091" s="165"/>
    </row>
    <row r="1092" spans="27:27" x14ac:dyDescent="0.3">
      <c r="AA1092" s="165"/>
    </row>
    <row r="1093" spans="27:27" x14ac:dyDescent="0.3">
      <c r="AA1093" s="165"/>
    </row>
    <row r="1094" spans="27:27" x14ac:dyDescent="0.3">
      <c r="AA1094" s="165"/>
    </row>
    <row r="1095" spans="27:27" x14ac:dyDescent="0.3">
      <c r="AA1095" s="165"/>
    </row>
    <row r="1096" spans="27:27" x14ac:dyDescent="0.3">
      <c r="AA1096" s="165"/>
    </row>
    <row r="1097" spans="27:27" x14ac:dyDescent="0.3">
      <c r="AA1097" s="165"/>
    </row>
    <row r="1098" spans="27:27" x14ac:dyDescent="0.3">
      <c r="AA1098" s="165"/>
    </row>
    <row r="1099" spans="27:27" x14ac:dyDescent="0.3">
      <c r="AA1099" s="165"/>
    </row>
    <row r="1100" spans="27:27" x14ac:dyDescent="0.3">
      <c r="AA1100" s="165"/>
    </row>
    <row r="1101" spans="27:27" x14ac:dyDescent="0.3">
      <c r="AA1101" s="165"/>
    </row>
    <row r="1102" spans="27:27" x14ac:dyDescent="0.3">
      <c r="AA1102" s="165"/>
    </row>
    <row r="1103" spans="27:27" x14ac:dyDescent="0.3">
      <c r="AA1103" s="165"/>
    </row>
    <row r="1104" spans="27:27" x14ac:dyDescent="0.3">
      <c r="AA1104" s="165"/>
    </row>
    <row r="1105" spans="27:27" x14ac:dyDescent="0.3">
      <c r="AA1105" s="165"/>
    </row>
    <row r="1106" spans="27:27" x14ac:dyDescent="0.3">
      <c r="AA1106" s="165"/>
    </row>
    <row r="1107" spans="27:27" x14ac:dyDescent="0.3">
      <c r="AA1107" s="165"/>
    </row>
    <row r="1108" spans="27:27" x14ac:dyDescent="0.3">
      <c r="AA1108" s="165"/>
    </row>
    <row r="1109" spans="27:27" x14ac:dyDescent="0.3">
      <c r="AA1109" s="165"/>
    </row>
    <row r="1110" spans="27:27" x14ac:dyDescent="0.3">
      <c r="AA1110" s="165"/>
    </row>
    <row r="1111" spans="27:27" x14ac:dyDescent="0.3">
      <c r="AA1111" s="165"/>
    </row>
    <row r="1112" spans="27:27" x14ac:dyDescent="0.3">
      <c r="AA1112" s="165"/>
    </row>
    <row r="1113" spans="27:27" x14ac:dyDescent="0.3">
      <c r="AA1113" s="165"/>
    </row>
    <row r="1114" spans="27:27" x14ac:dyDescent="0.3">
      <c r="AA1114" s="165"/>
    </row>
    <row r="1115" spans="27:27" x14ac:dyDescent="0.3">
      <c r="AA1115" s="165"/>
    </row>
    <row r="1116" spans="27:27" x14ac:dyDescent="0.3">
      <c r="AA1116" s="165"/>
    </row>
    <row r="1117" spans="27:27" x14ac:dyDescent="0.3">
      <c r="AA1117" s="165"/>
    </row>
    <row r="1118" spans="27:27" x14ac:dyDescent="0.3">
      <c r="AA1118" s="165"/>
    </row>
    <row r="1119" spans="27:27" x14ac:dyDescent="0.3">
      <c r="AA1119" s="165"/>
    </row>
    <row r="1120" spans="27:27" x14ac:dyDescent="0.3">
      <c r="AA1120" s="165"/>
    </row>
    <row r="1121" spans="27:27" x14ac:dyDescent="0.3">
      <c r="AA1121" s="165"/>
    </row>
    <row r="1122" spans="27:27" x14ac:dyDescent="0.3">
      <c r="AA1122" s="165"/>
    </row>
    <row r="1123" spans="27:27" x14ac:dyDescent="0.3">
      <c r="AA1123" s="165"/>
    </row>
    <row r="1124" spans="27:27" x14ac:dyDescent="0.3">
      <c r="AA1124" s="165"/>
    </row>
    <row r="1125" spans="27:27" x14ac:dyDescent="0.3">
      <c r="AA1125" s="165"/>
    </row>
    <row r="1126" spans="27:27" x14ac:dyDescent="0.3">
      <c r="AA1126" s="165"/>
    </row>
    <row r="1127" spans="27:27" x14ac:dyDescent="0.3">
      <c r="AA1127" s="165"/>
    </row>
    <row r="1128" spans="27:27" x14ac:dyDescent="0.3">
      <c r="AA1128" s="165"/>
    </row>
    <row r="1129" spans="27:27" x14ac:dyDescent="0.3">
      <c r="AA1129" s="165"/>
    </row>
    <row r="1130" spans="27:27" x14ac:dyDescent="0.3">
      <c r="AA1130" s="165"/>
    </row>
    <row r="1131" spans="27:27" x14ac:dyDescent="0.3">
      <c r="AA1131" s="165"/>
    </row>
    <row r="1132" spans="27:27" x14ac:dyDescent="0.3">
      <c r="AA1132" s="165"/>
    </row>
    <row r="1133" spans="27:27" x14ac:dyDescent="0.3">
      <c r="AA1133" s="165"/>
    </row>
    <row r="1134" spans="27:27" x14ac:dyDescent="0.3">
      <c r="AA1134" s="165"/>
    </row>
    <row r="1135" spans="27:27" x14ac:dyDescent="0.3">
      <c r="AA1135" s="165"/>
    </row>
    <row r="1136" spans="27:27" x14ac:dyDescent="0.3">
      <c r="AA1136" s="165"/>
    </row>
    <row r="1137" spans="27:27" x14ac:dyDescent="0.3">
      <c r="AA1137" s="165"/>
    </row>
    <row r="1138" spans="27:27" x14ac:dyDescent="0.3">
      <c r="AA1138" s="165"/>
    </row>
    <row r="1139" spans="27:27" x14ac:dyDescent="0.3">
      <c r="AA1139" s="165"/>
    </row>
    <row r="1140" spans="27:27" x14ac:dyDescent="0.3">
      <c r="AA1140" s="165"/>
    </row>
    <row r="1141" spans="27:27" x14ac:dyDescent="0.3">
      <c r="AA1141" s="165"/>
    </row>
    <row r="1142" spans="27:27" x14ac:dyDescent="0.3">
      <c r="AA1142" s="165"/>
    </row>
    <row r="1143" spans="27:27" x14ac:dyDescent="0.3">
      <c r="AA1143" s="165"/>
    </row>
    <row r="1144" spans="27:27" x14ac:dyDescent="0.3">
      <c r="AA1144" s="165"/>
    </row>
    <row r="1145" spans="27:27" x14ac:dyDescent="0.3">
      <c r="AA1145" s="165"/>
    </row>
    <row r="1146" spans="27:27" x14ac:dyDescent="0.3">
      <c r="AA1146" s="165"/>
    </row>
    <row r="1147" spans="27:27" x14ac:dyDescent="0.3">
      <c r="AA1147" s="165"/>
    </row>
    <row r="1148" spans="27:27" x14ac:dyDescent="0.3">
      <c r="AA1148" s="165"/>
    </row>
    <row r="1149" spans="27:27" x14ac:dyDescent="0.3">
      <c r="AA1149" s="165"/>
    </row>
    <row r="1150" spans="27:27" x14ac:dyDescent="0.3">
      <c r="AA1150" s="165"/>
    </row>
    <row r="1151" spans="27:27" x14ac:dyDescent="0.3">
      <c r="AA1151" s="165"/>
    </row>
    <row r="1152" spans="27:27" x14ac:dyDescent="0.3">
      <c r="AA1152" s="165"/>
    </row>
    <row r="1153" spans="27:27" x14ac:dyDescent="0.3">
      <c r="AA1153" s="165"/>
    </row>
    <row r="1154" spans="27:27" x14ac:dyDescent="0.3">
      <c r="AA1154" s="165"/>
    </row>
    <row r="1155" spans="27:27" x14ac:dyDescent="0.3">
      <c r="AA1155" s="165"/>
    </row>
    <row r="1156" spans="27:27" x14ac:dyDescent="0.3">
      <c r="AA1156" s="165"/>
    </row>
    <row r="1157" spans="27:27" x14ac:dyDescent="0.3">
      <c r="AA1157" s="165"/>
    </row>
    <row r="1158" spans="27:27" x14ac:dyDescent="0.3">
      <c r="AA1158" s="165"/>
    </row>
    <row r="1159" spans="27:27" x14ac:dyDescent="0.3">
      <c r="AA1159" s="165"/>
    </row>
    <row r="1160" spans="27:27" x14ac:dyDescent="0.3">
      <c r="AA1160" s="165"/>
    </row>
    <row r="1161" spans="27:27" x14ac:dyDescent="0.3">
      <c r="AA1161" s="165"/>
    </row>
    <row r="1162" spans="27:27" x14ac:dyDescent="0.3">
      <c r="AA1162" s="165"/>
    </row>
    <row r="1163" spans="27:27" x14ac:dyDescent="0.3">
      <c r="AA1163" s="165"/>
    </row>
    <row r="1164" spans="27:27" x14ac:dyDescent="0.3">
      <c r="AA1164" s="165"/>
    </row>
    <row r="1165" spans="27:27" x14ac:dyDescent="0.3">
      <c r="AA1165" s="165"/>
    </row>
    <row r="1166" spans="27:27" x14ac:dyDescent="0.3">
      <c r="AA1166" s="165"/>
    </row>
    <row r="1167" spans="27:27" x14ac:dyDescent="0.3">
      <c r="AA1167" s="165"/>
    </row>
    <row r="1168" spans="27:27" x14ac:dyDescent="0.3">
      <c r="AA1168" s="165"/>
    </row>
    <row r="1169" spans="27:27" x14ac:dyDescent="0.3">
      <c r="AA1169" s="165"/>
    </row>
    <row r="1170" spans="27:27" x14ac:dyDescent="0.3">
      <c r="AA1170" s="165"/>
    </row>
    <row r="1171" spans="27:27" x14ac:dyDescent="0.3">
      <c r="AA1171" s="165"/>
    </row>
    <row r="1172" spans="27:27" x14ac:dyDescent="0.3">
      <c r="AA1172" s="165"/>
    </row>
    <row r="1173" spans="27:27" x14ac:dyDescent="0.3">
      <c r="AA1173" s="165"/>
    </row>
    <row r="1174" spans="27:27" x14ac:dyDescent="0.3">
      <c r="AA1174" s="165"/>
    </row>
    <row r="1175" spans="27:27" x14ac:dyDescent="0.3">
      <c r="AA1175" s="165"/>
    </row>
    <row r="1176" spans="27:27" x14ac:dyDescent="0.3">
      <c r="AA1176" s="165"/>
    </row>
    <row r="1177" spans="27:27" x14ac:dyDescent="0.3">
      <c r="AA1177" s="165"/>
    </row>
    <row r="1178" spans="27:27" x14ac:dyDescent="0.3">
      <c r="AA1178" s="165"/>
    </row>
    <row r="1179" spans="27:27" x14ac:dyDescent="0.3">
      <c r="AA1179" s="165"/>
    </row>
    <row r="1180" spans="27:27" x14ac:dyDescent="0.3">
      <c r="AA1180" s="165"/>
    </row>
    <row r="1181" spans="27:27" x14ac:dyDescent="0.3">
      <c r="AA1181" s="165"/>
    </row>
    <row r="1182" spans="27:27" x14ac:dyDescent="0.3">
      <c r="AA1182" s="165"/>
    </row>
    <row r="1183" spans="27:27" x14ac:dyDescent="0.3">
      <c r="AA1183" s="165"/>
    </row>
    <row r="1184" spans="27:27" x14ac:dyDescent="0.3">
      <c r="AA1184" s="165"/>
    </row>
    <row r="1185" spans="27:27" x14ac:dyDescent="0.3">
      <c r="AA1185" s="165"/>
    </row>
    <row r="1186" spans="27:27" x14ac:dyDescent="0.3">
      <c r="AA1186" s="165"/>
    </row>
    <row r="1187" spans="27:27" x14ac:dyDescent="0.3">
      <c r="AA1187" s="165"/>
    </row>
    <row r="1188" spans="27:27" x14ac:dyDescent="0.3">
      <c r="AA1188" s="165"/>
    </row>
    <row r="1189" spans="27:27" x14ac:dyDescent="0.3">
      <c r="AA1189" s="165"/>
    </row>
    <row r="1190" spans="27:27" x14ac:dyDescent="0.3">
      <c r="AA1190" s="165"/>
    </row>
    <row r="1191" spans="27:27" x14ac:dyDescent="0.3">
      <c r="AA1191" s="165"/>
    </row>
    <row r="1192" spans="27:27" x14ac:dyDescent="0.3">
      <c r="AA1192" s="165"/>
    </row>
    <row r="1193" spans="27:27" x14ac:dyDescent="0.3">
      <c r="AA1193" s="165"/>
    </row>
    <row r="1194" spans="27:27" x14ac:dyDescent="0.3">
      <c r="AA1194" s="165"/>
    </row>
    <row r="1195" spans="27:27" x14ac:dyDescent="0.3">
      <c r="AA1195" s="165"/>
    </row>
    <row r="1196" spans="27:27" x14ac:dyDescent="0.3">
      <c r="AA1196" s="165"/>
    </row>
    <row r="1197" spans="27:27" x14ac:dyDescent="0.3">
      <c r="AA1197" s="165"/>
    </row>
    <row r="1198" spans="27:27" x14ac:dyDescent="0.3">
      <c r="AA1198" s="165"/>
    </row>
    <row r="1199" spans="27:27" x14ac:dyDescent="0.3">
      <c r="AA1199" s="165"/>
    </row>
    <row r="1200" spans="27:27" x14ac:dyDescent="0.3">
      <c r="AA1200" s="165"/>
    </row>
    <row r="1201" spans="27:27" x14ac:dyDescent="0.3">
      <c r="AA1201" s="165"/>
    </row>
    <row r="1202" spans="27:27" x14ac:dyDescent="0.3">
      <c r="AA1202" s="165"/>
    </row>
    <row r="1203" spans="27:27" x14ac:dyDescent="0.3">
      <c r="AA1203" s="165"/>
    </row>
    <row r="1204" spans="27:27" x14ac:dyDescent="0.3">
      <c r="AA1204" s="165"/>
    </row>
    <row r="1205" spans="27:27" x14ac:dyDescent="0.3">
      <c r="AA1205" s="165"/>
    </row>
    <row r="1206" spans="27:27" x14ac:dyDescent="0.3">
      <c r="AA1206" s="165"/>
    </row>
    <row r="1207" spans="27:27" x14ac:dyDescent="0.3">
      <c r="AA1207" s="165"/>
    </row>
    <row r="1208" spans="27:27" x14ac:dyDescent="0.3">
      <c r="AA1208" s="165"/>
    </row>
    <row r="1209" spans="27:27" x14ac:dyDescent="0.3">
      <c r="AA1209" s="165"/>
    </row>
    <row r="1210" spans="27:27" x14ac:dyDescent="0.3">
      <c r="AA1210" s="165"/>
    </row>
    <row r="1211" spans="27:27" x14ac:dyDescent="0.3">
      <c r="AA1211" s="165"/>
    </row>
    <row r="1212" spans="27:27" x14ac:dyDescent="0.3">
      <c r="AA1212" s="165"/>
    </row>
    <row r="1213" spans="27:27" x14ac:dyDescent="0.3">
      <c r="AA1213" s="165"/>
    </row>
    <row r="1214" spans="27:27" x14ac:dyDescent="0.3">
      <c r="AA1214" s="165"/>
    </row>
    <row r="1215" spans="27:27" x14ac:dyDescent="0.3">
      <c r="AA1215" s="165"/>
    </row>
    <row r="1216" spans="27:27" x14ac:dyDescent="0.3">
      <c r="AA1216" s="165"/>
    </row>
    <row r="1217" spans="27:27" x14ac:dyDescent="0.3">
      <c r="AA1217" s="165"/>
    </row>
    <row r="1218" spans="27:27" x14ac:dyDescent="0.3">
      <c r="AA1218" s="165"/>
    </row>
    <row r="1219" spans="27:27" x14ac:dyDescent="0.3">
      <c r="AA1219" s="165"/>
    </row>
    <row r="1220" spans="27:27" x14ac:dyDescent="0.3">
      <c r="AA1220" s="165"/>
    </row>
    <row r="1221" spans="27:27" x14ac:dyDescent="0.3">
      <c r="AA1221" s="165"/>
    </row>
    <row r="1222" spans="27:27" x14ac:dyDescent="0.3">
      <c r="AA1222" s="165"/>
    </row>
    <row r="1223" spans="27:27" x14ac:dyDescent="0.3">
      <c r="AA1223" s="165"/>
    </row>
    <row r="1224" spans="27:27" x14ac:dyDescent="0.3">
      <c r="AA1224" s="165"/>
    </row>
    <row r="1225" spans="27:27" x14ac:dyDescent="0.3">
      <c r="AA1225" s="165"/>
    </row>
    <row r="1226" spans="27:27" x14ac:dyDescent="0.3">
      <c r="AA1226" s="165"/>
    </row>
    <row r="1227" spans="27:27" x14ac:dyDescent="0.3">
      <c r="AA1227" s="165"/>
    </row>
    <row r="1228" spans="27:27" x14ac:dyDescent="0.3">
      <c r="AA1228" s="165"/>
    </row>
    <row r="1229" spans="27:27" x14ac:dyDescent="0.3">
      <c r="AA1229" s="165"/>
    </row>
    <row r="1230" spans="27:27" x14ac:dyDescent="0.3">
      <c r="AA1230" s="165"/>
    </row>
    <row r="1231" spans="27:27" x14ac:dyDescent="0.3">
      <c r="AA1231" s="165"/>
    </row>
    <row r="1232" spans="27:27" x14ac:dyDescent="0.3">
      <c r="AA1232" s="165"/>
    </row>
    <row r="1233" spans="27:27" x14ac:dyDescent="0.3">
      <c r="AA1233" s="165"/>
    </row>
    <row r="1234" spans="27:27" x14ac:dyDescent="0.3">
      <c r="AA1234" s="165"/>
    </row>
    <row r="1235" spans="27:27" x14ac:dyDescent="0.3">
      <c r="AA1235" s="165"/>
    </row>
    <row r="1236" spans="27:27" x14ac:dyDescent="0.3">
      <c r="AA1236" s="165"/>
    </row>
    <row r="1237" spans="27:27" x14ac:dyDescent="0.3">
      <c r="AA1237" s="165"/>
    </row>
    <row r="1238" spans="27:27" x14ac:dyDescent="0.3">
      <c r="AA1238" s="165"/>
    </row>
    <row r="1239" spans="27:27" x14ac:dyDescent="0.3">
      <c r="AA1239" s="165"/>
    </row>
    <row r="1240" spans="27:27" x14ac:dyDescent="0.3">
      <c r="AA1240" s="165"/>
    </row>
    <row r="1241" spans="27:27" x14ac:dyDescent="0.3">
      <c r="AA1241" s="165"/>
    </row>
    <row r="1242" spans="27:27" x14ac:dyDescent="0.3">
      <c r="AA1242" s="165"/>
    </row>
    <row r="1243" spans="27:27" x14ac:dyDescent="0.3">
      <c r="AA1243" s="165"/>
    </row>
    <row r="1244" spans="27:27" x14ac:dyDescent="0.3">
      <c r="AA1244" s="165"/>
    </row>
    <row r="1245" spans="27:27" x14ac:dyDescent="0.3">
      <c r="AA1245" s="165"/>
    </row>
    <row r="1246" spans="27:27" x14ac:dyDescent="0.3">
      <c r="AA1246" s="165"/>
    </row>
    <row r="1247" spans="27:27" x14ac:dyDescent="0.3">
      <c r="AA1247" s="165"/>
    </row>
    <row r="1248" spans="27:27" x14ac:dyDescent="0.3">
      <c r="AA1248" s="165"/>
    </row>
    <row r="1249" spans="27:27" x14ac:dyDescent="0.3">
      <c r="AA1249" s="165"/>
    </row>
    <row r="1250" spans="27:27" x14ac:dyDescent="0.3">
      <c r="AA1250" s="165"/>
    </row>
    <row r="1251" spans="27:27" x14ac:dyDescent="0.3">
      <c r="AA1251" s="165"/>
    </row>
    <row r="1252" spans="27:27" x14ac:dyDescent="0.3">
      <c r="AA1252" s="165"/>
    </row>
    <row r="1253" spans="27:27" x14ac:dyDescent="0.3">
      <c r="AA1253" s="165"/>
    </row>
    <row r="1254" spans="27:27" x14ac:dyDescent="0.3">
      <c r="AA1254" s="165"/>
    </row>
    <row r="1255" spans="27:27" x14ac:dyDescent="0.3">
      <c r="AA1255" s="165"/>
    </row>
    <row r="1256" spans="27:27" x14ac:dyDescent="0.3">
      <c r="AA1256" s="165"/>
    </row>
    <row r="1257" spans="27:27" x14ac:dyDescent="0.3">
      <c r="AA1257" s="165"/>
    </row>
    <row r="1258" spans="27:27" x14ac:dyDescent="0.3">
      <c r="AA1258" s="165"/>
    </row>
    <row r="1259" spans="27:27" x14ac:dyDescent="0.3">
      <c r="AA1259" s="165"/>
    </row>
    <row r="1260" spans="27:27" x14ac:dyDescent="0.3">
      <c r="AA1260" s="165"/>
    </row>
    <row r="1261" spans="27:27" x14ac:dyDescent="0.3">
      <c r="AA1261" s="165"/>
    </row>
    <row r="1262" spans="27:27" x14ac:dyDescent="0.3">
      <c r="AA1262" s="165"/>
    </row>
    <row r="1263" spans="27:27" x14ac:dyDescent="0.3">
      <c r="AA1263" s="165"/>
    </row>
    <row r="1264" spans="27:27" x14ac:dyDescent="0.3">
      <c r="AA1264" s="165"/>
    </row>
    <row r="1265" spans="27:27" x14ac:dyDescent="0.3">
      <c r="AA1265" s="165"/>
    </row>
    <row r="1266" spans="27:27" x14ac:dyDescent="0.3">
      <c r="AA1266" s="165"/>
    </row>
    <row r="1267" spans="27:27" x14ac:dyDescent="0.3">
      <c r="AA1267" s="165"/>
    </row>
    <row r="1268" spans="27:27" x14ac:dyDescent="0.3">
      <c r="AA1268" s="165"/>
    </row>
    <row r="1269" spans="27:27" x14ac:dyDescent="0.3">
      <c r="AA1269" s="165"/>
    </row>
    <row r="1270" spans="27:27" x14ac:dyDescent="0.3">
      <c r="AA1270" s="165"/>
    </row>
    <row r="1271" spans="27:27" x14ac:dyDescent="0.3">
      <c r="AA1271" s="165"/>
    </row>
    <row r="1272" spans="27:27" x14ac:dyDescent="0.3">
      <c r="AA1272" s="165"/>
    </row>
    <row r="1273" spans="27:27" x14ac:dyDescent="0.3">
      <c r="AA1273" s="165"/>
    </row>
    <row r="1274" spans="27:27" x14ac:dyDescent="0.3">
      <c r="AA1274" s="165"/>
    </row>
    <row r="1275" spans="27:27" x14ac:dyDescent="0.3">
      <c r="AA1275" s="165"/>
    </row>
    <row r="1276" spans="27:27" x14ac:dyDescent="0.3">
      <c r="AA1276" s="165"/>
    </row>
    <row r="1277" spans="27:27" x14ac:dyDescent="0.3">
      <c r="AA1277" s="165"/>
    </row>
    <row r="1278" spans="27:27" x14ac:dyDescent="0.3">
      <c r="AA1278" s="165"/>
    </row>
    <row r="1279" spans="27:27" x14ac:dyDescent="0.3">
      <c r="AA1279" s="165"/>
    </row>
    <row r="1280" spans="27:27" x14ac:dyDescent="0.3">
      <c r="AA1280" s="165"/>
    </row>
    <row r="1281" spans="27:27" x14ac:dyDescent="0.3">
      <c r="AA1281" s="165"/>
    </row>
    <row r="1282" spans="27:27" x14ac:dyDescent="0.3">
      <c r="AA1282" s="165"/>
    </row>
    <row r="1283" spans="27:27" x14ac:dyDescent="0.3">
      <c r="AA1283" s="165"/>
    </row>
    <row r="1284" spans="27:27" x14ac:dyDescent="0.3">
      <c r="AA1284" s="165"/>
    </row>
    <row r="1285" spans="27:27" x14ac:dyDescent="0.3">
      <c r="AA1285" s="165"/>
    </row>
    <row r="1286" spans="27:27" x14ac:dyDescent="0.3">
      <c r="AA1286" s="165"/>
    </row>
    <row r="1287" spans="27:27" x14ac:dyDescent="0.3">
      <c r="AA1287" s="165"/>
    </row>
    <row r="1288" spans="27:27" x14ac:dyDescent="0.3">
      <c r="AA1288" s="165"/>
    </row>
    <row r="1289" spans="27:27" x14ac:dyDescent="0.3">
      <c r="AA1289" s="165"/>
    </row>
    <row r="1290" spans="27:27" x14ac:dyDescent="0.3">
      <c r="AA1290" s="165"/>
    </row>
    <row r="1291" spans="27:27" x14ac:dyDescent="0.3">
      <c r="AA1291" s="165"/>
    </row>
    <row r="1292" spans="27:27" x14ac:dyDescent="0.3">
      <c r="AA1292" s="165"/>
    </row>
    <row r="1293" spans="27:27" x14ac:dyDescent="0.3">
      <c r="AA1293" s="165"/>
    </row>
    <row r="1294" spans="27:27" x14ac:dyDescent="0.3">
      <c r="AA1294" s="165"/>
    </row>
    <row r="1295" spans="27:27" x14ac:dyDescent="0.3">
      <c r="AA1295" s="165"/>
    </row>
    <row r="1296" spans="27:27" x14ac:dyDescent="0.3">
      <c r="AA1296" s="165"/>
    </row>
    <row r="1297" spans="27:27" x14ac:dyDescent="0.3">
      <c r="AA1297" s="165"/>
    </row>
    <row r="1298" spans="27:27" x14ac:dyDescent="0.3">
      <c r="AA1298" s="165"/>
    </row>
    <row r="1299" spans="27:27" x14ac:dyDescent="0.3">
      <c r="AA1299" s="165"/>
    </row>
    <row r="1300" spans="27:27" x14ac:dyDescent="0.3">
      <c r="AA1300" s="165"/>
    </row>
    <row r="1301" spans="27:27" x14ac:dyDescent="0.3">
      <c r="AA1301" s="165"/>
    </row>
    <row r="1302" spans="27:27" x14ac:dyDescent="0.3">
      <c r="AA1302" s="165"/>
    </row>
    <row r="1303" spans="27:27" x14ac:dyDescent="0.3">
      <c r="AA1303" s="165"/>
    </row>
    <row r="1304" spans="27:27" x14ac:dyDescent="0.3">
      <c r="AA1304" s="165"/>
    </row>
    <row r="1305" spans="27:27" x14ac:dyDescent="0.3">
      <c r="AA1305" s="165"/>
    </row>
    <row r="1306" spans="27:27" x14ac:dyDescent="0.3">
      <c r="AA1306" s="165"/>
    </row>
    <row r="1307" spans="27:27" x14ac:dyDescent="0.3">
      <c r="AA1307" s="165"/>
    </row>
    <row r="1308" spans="27:27" x14ac:dyDescent="0.3">
      <c r="AA1308" s="165"/>
    </row>
    <row r="1309" spans="27:27" x14ac:dyDescent="0.3">
      <c r="AA1309" s="165"/>
    </row>
    <row r="1310" spans="27:27" x14ac:dyDescent="0.3">
      <c r="AA1310" s="165"/>
    </row>
    <row r="1311" spans="27:27" x14ac:dyDescent="0.3">
      <c r="AA1311" s="165"/>
    </row>
    <row r="1312" spans="27:27" x14ac:dyDescent="0.3">
      <c r="AA1312" s="165"/>
    </row>
    <row r="1313" spans="27:27" x14ac:dyDescent="0.3">
      <c r="AA1313" s="165"/>
    </row>
    <row r="1314" spans="27:27" x14ac:dyDescent="0.3">
      <c r="AA1314" s="165"/>
    </row>
    <row r="1315" spans="27:27" x14ac:dyDescent="0.3">
      <c r="AA1315" s="165"/>
    </row>
    <row r="1316" spans="27:27" x14ac:dyDescent="0.3">
      <c r="AA1316" s="165"/>
    </row>
    <row r="1317" spans="27:27" x14ac:dyDescent="0.3">
      <c r="AA1317" s="165"/>
    </row>
    <row r="1318" spans="27:27" x14ac:dyDescent="0.3">
      <c r="AA1318" s="165"/>
    </row>
    <row r="1319" spans="27:27" x14ac:dyDescent="0.3">
      <c r="AA1319" s="165"/>
    </row>
    <row r="1320" spans="27:27" x14ac:dyDescent="0.3">
      <c r="AA1320" s="165"/>
    </row>
    <row r="1321" spans="27:27" x14ac:dyDescent="0.3">
      <c r="AA1321" s="165"/>
    </row>
    <row r="1322" spans="27:27" x14ac:dyDescent="0.3">
      <c r="AA1322" s="165"/>
    </row>
    <row r="1323" spans="27:27" x14ac:dyDescent="0.3">
      <c r="AA1323" s="165"/>
    </row>
    <row r="1324" spans="27:27" x14ac:dyDescent="0.3">
      <c r="AA1324" s="165"/>
    </row>
    <row r="1325" spans="27:27" x14ac:dyDescent="0.3">
      <c r="AA1325" s="165"/>
    </row>
    <row r="1326" spans="27:27" x14ac:dyDescent="0.3">
      <c r="AA1326" s="165"/>
    </row>
    <row r="1327" spans="27:27" x14ac:dyDescent="0.3">
      <c r="AA1327" s="165"/>
    </row>
    <row r="1328" spans="27:27" x14ac:dyDescent="0.3">
      <c r="AA1328" s="165"/>
    </row>
    <row r="1329" spans="27:27" x14ac:dyDescent="0.3">
      <c r="AA1329" s="165"/>
    </row>
    <row r="1330" spans="27:27" x14ac:dyDescent="0.3">
      <c r="AA1330" s="165"/>
    </row>
    <row r="1331" spans="27:27" x14ac:dyDescent="0.3">
      <c r="AA1331" s="165"/>
    </row>
    <row r="1332" spans="27:27" x14ac:dyDescent="0.3">
      <c r="AA1332" s="165"/>
    </row>
    <row r="1333" spans="27:27" x14ac:dyDescent="0.3">
      <c r="AA1333" s="165"/>
    </row>
    <row r="1334" spans="27:27" x14ac:dyDescent="0.3">
      <c r="AA1334" s="165"/>
    </row>
    <row r="1335" spans="27:27" x14ac:dyDescent="0.3">
      <c r="AA1335" s="165"/>
    </row>
    <row r="1336" spans="27:27" x14ac:dyDescent="0.3">
      <c r="AA1336" s="165"/>
    </row>
    <row r="1337" spans="27:27" x14ac:dyDescent="0.3">
      <c r="AA1337" s="165"/>
    </row>
    <row r="1338" spans="27:27" x14ac:dyDescent="0.3">
      <c r="AA1338" s="165"/>
    </row>
    <row r="1339" spans="27:27" x14ac:dyDescent="0.3">
      <c r="AA1339" s="165"/>
    </row>
    <row r="1340" spans="27:27" x14ac:dyDescent="0.3">
      <c r="AA1340" s="165"/>
    </row>
    <row r="1341" spans="27:27" x14ac:dyDescent="0.3">
      <c r="AA1341" s="165"/>
    </row>
    <row r="1342" spans="27:27" x14ac:dyDescent="0.3">
      <c r="AA1342" s="165"/>
    </row>
    <row r="1343" spans="27:27" x14ac:dyDescent="0.3">
      <c r="AA1343" s="165"/>
    </row>
    <row r="1344" spans="27:27" x14ac:dyDescent="0.3">
      <c r="AA1344" s="165"/>
    </row>
    <row r="1345" spans="27:27" x14ac:dyDescent="0.3">
      <c r="AA1345" s="165"/>
    </row>
    <row r="1346" spans="27:27" x14ac:dyDescent="0.3">
      <c r="AA1346" s="165"/>
    </row>
    <row r="1347" spans="27:27" x14ac:dyDescent="0.3">
      <c r="AA1347" s="165"/>
    </row>
    <row r="1348" spans="27:27" x14ac:dyDescent="0.3">
      <c r="AA1348" s="165"/>
    </row>
    <row r="1349" spans="27:27" x14ac:dyDescent="0.3">
      <c r="AA1349" s="165"/>
    </row>
    <row r="1350" spans="27:27" x14ac:dyDescent="0.3">
      <c r="AA1350" s="165"/>
    </row>
    <row r="1351" spans="27:27" x14ac:dyDescent="0.3">
      <c r="AA1351" s="165"/>
    </row>
    <row r="1352" spans="27:27" x14ac:dyDescent="0.3">
      <c r="AA1352" s="165"/>
    </row>
    <row r="1353" spans="27:27" x14ac:dyDescent="0.3">
      <c r="AA1353" s="165"/>
    </row>
    <row r="1354" spans="27:27" x14ac:dyDescent="0.3">
      <c r="AA1354" s="165"/>
    </row>
    <row r="1355" spans="27:27" x14ac:dyDescent="0.3">
      <c r="AA1355" s="165"/>
    </row>
    <row r="1356" spans="27:27" x14ac:dyDescent="0.3">
      <c r="AA1356" s="165"/>
    </row>
    <row r="1357" spans="27:27" x14ac:dyDescent="0.3">
      <c r="AA1357" s="165"/>
    </row>
    <row r="1358" spans="27:27" x14ac:dyDescent="0.3">
      <c r="AA1358" s="165"/>
    </row>
    <row r="1359" spans="27:27" x14ac:dyDescent="0.3">
      <c r="AA1359" s="165"/>
    </row>
    <row r="1360" spans="27:27" x14ac:dyDescent="0.3">
      <c r="AA1360" s="165"/>
    </row>
    <row r="1361" spans="27:27" x14ac:dyDescent="0.3">
      <c r="AA1361" s="165"/>
    </row>
    <row r="1362" spans="27:27" x14ac:dyDescent="0.3">
      <c r="AA1362" s="165"/>
    </row>
    <row r="1363" spans="27:27" x14ac:dyDescent="0.3">
      <c r="AA1363" s="165"/>
    </row>
    <row r="1364" spans="27:27" x14ac:dyDescent="0.3">
      <c r="AA1364" s="165"/>
    </row>
    <row r="1365" spans="27:27" x14ac:dyDescent="0.3">
      <c r="AA1365" s="165"/>
    </row>
    <row r="1366" spans="27:27" x14ac:dyDescent="0.3">
      <c r="AA1366" s="165"/>
    </row>
    <row r="1367" spans="27:27" x14ac:dyDescent="0.3">
      <c r="AA1367" s="165"/>
    </row>
    <row r="1368" spans="27:27" x14ac:dyDescent="0.3">
      <c r="AA1368" s="165"/>
    </row>
    <row r="1369" spans="27:27" x14ac:dyDescent="0.3">
      <c r="AA1369" s="165"/>
    </row>
    <row r="1370" spans="27:27" x14ac:dyDescent="0.3">
      <c r="AA1370" s="165"/>
    </row>
    <row r="1371" spans="27:27" x14ac:dyDescent="0.3">
      <c r="AA1371" s="165"/>
    </row>
    <row r="1372" spans="27:27" x14ac:dyDescent="0.3">
      <c r="AA1372" s="165"/>
    </row>
    <row r="1373" spans="27:27" x14ac:dyDescent="0.3">
      <c r="AA1373" s="165"/>
    </row>
    <row r="1374" spans="27:27" x14ac:dyDescent="0.3">
      <c r="AA1374" s="165"/>
    </row>
    <row r="1375" spans="27:27" x14ac:dyDescent="0.3">
      <c r="AA1375" s="165"/>
    </row>
    <row r="1376" spans="27:27" x14ac:dyDescent="0.3">
      <c r="AA1376" s="165"/>
    </row>
    <row r="1377" spans="27:27" x14ac:dyDescent="0.3">
      <c r="AA1377" s="165"/>
    </row>
    <row r="1378" spans="27:27" x14ac:dyDescent="0.3">
      <c r="AA1378" s="165"/>
    </row>
    <row r="1379" spans="27:27" x14ac:dyDescent="0.3">
      <c r="AA1379" s="165"/>
    </row>
    <row r="1380" spans="27:27" x14ac:dyDescent="0.3">
      <c r="AA1380" s="165"/>
    </row>
    <row r="1381" spans="27:27" x14ac:dyDescent="0.3">
      <c r="AA1381" s="165"/>
    </row>
    <row r="1382" spans="27:27" x14ac:dyDescent="0.3">
      <c r="AA1382" s="165"/>
    </row>
    <row r="1383" spans="27:27" x14ac:dyDescent="0.3">
      <c r="AA1383" s="165"/>
    </row>
    <row r="1384" spans="27:27" x14ac:dyDescent="0.3">
      <c r="AA1384" s="165"/>
    </row>
    <row r="1385" spans="27:27" x14ac:dyDescent="0.3">
      <c r="AA1385" s="165"/>
    </row>
    <row r="1386" spans="27:27" x14ac:dyDescent="0.3">
      <c r="AA1386" s="165"/>
    </row>
    <row r="1387" spans="27:27" x14ac:dyDescent="0.3">
      <c r="AA1387" s="165"/>
    </row>
    <row r="1388" spans="27:27" x14ac:dyDescent="0.3">
      <c r="AA1388" s="165"/>
    </row>
    <row r="1389" spans="27:27" x14ac:dyDescent="0.3">
      <c r="AA1389" s="165"/>
    </row>
    <row r="1390" spans="27:27" x14ac:dyDescent="0.3">
      <c r="AA1390" s="165"/>
    </row>
    <row r="1391" spans="27:27" x14ac:dyDescent="0.3">
      <c r="AA1391" s="165"/>
    </row>
    <row r="1392" spans="27:27" x14ac:dyDescent="0.3">
      <c r="AA1392" s="165"/>
    </row>
    <row r="1393" spans="27:27" x14ac:dyDescent="0.3">
      <c r="AA1393" s="165"/>
    </row>
    <row r="1394" spans="27:27" x14ac:dyDescent="0.3">
      <c r="AA1394" s="165"/>
    </row>
    <row r="1395" spans="27:27" x14ac:dyDescent="0.3">
      <c r="AA1395" s="165"/>
    </row>
    <row r="1396" spans="27:27" x14ac:dyDescent="0.3">
      <c r="AA1396" s="165"/>
    </row>
    <row r="1397" spans="27:27" x14ac:dyDescent="0.3">
      <c r="AA1397" s="165"/>
    </row>
    <row r="1398" spans="27:27" x14ac:dyDescent="0.3">
      <c r="AA1398" s="165"/>
    </row>
    <row r="1399" spans="27:27" x14ac:dyDescent="0.3">
      <c r="AA1399" s="165"/>
    </row>
    <row r="1400" spans="27:27" x14ac:dyDescent="0.3">
      <c r="AA1400" s="165"/>
    </row>
    <row r="1401" spans="27:27" x14ac:dyDescent="0.3">
      <c r="AA1401" s="165"/>
    </row>
    <row r="1402" spans="27:27" x14ac:dyDescent="0.3">
      <c r="AA1402" s="165"/>
    </row>
    <row r="1403" spans="27:27" x14ac:dyDescent="0.3">
      <c r="AA1403" s="165"/>
    </row>
    <row r="1404" spans="27:27" x14ac:dyDescent="0.3">
      <c r="AA1404" s="165"/>
    </row>
    <row r="1405" spans="27:27" x14ac:dyDescent="0.3">
      <c r="AA1405" s="165"/>
    </row>
    <row r="1406" spans="27:27" x14ac:dyDescent="0.3">
      <c r="AA1406" s="165"/>
    </row>
    <row r="1407" spans="27:27" x14ac:dyDescent="0.3">
      <c r="AA1407" s="165"/>
    </row>
    <row r="1408" spans="27:27" x14ac:dyDescent="0.3">
      <c r="AA1408" s="165"/>
    </row>
    <row r="1409" spans="27:27" x14ac:dyDescent="0.3">
      <c r="AA1409" s="165"/>
    </row>
    <row r="1410" spans="27:27" x14ac:dyDescent="0.3">
      <c r="AA1410" s="165"/>
    </row>
    <row r="1411" spans="27:27" x14ac:dyDescent="0.3">
      <c r="AA1411" s="165"/>
    </row>
    <row r="1412" spans="27:27" x14ac:dyDescent="0.3">
      <c r="AA1412" s="165"/>
    </row>
    <row r="1413" spans="27:27" x14ac:dyDescent="0.3">
      <c r="AA1413" s="165"/>
    </row>
    <row r="1414" spans="27:27" x14ac:dyDescent="0.3">
      <c r="AA1414" s="165"/>
    </row>
    <row r="1415" spans="27:27" x14ac:dyDescent="0.3">
      <c r="AA1415" s="165"/>
    </row>
    <row r="1416" spans="27:27" x14ac:dyDescent="0.3">
      <c r="AA1416" s="165"/>
    </row>
    <row r="1417" spans="27:27" x14ac:dyDescent="0.3">
      <c r="AA1417" s="165"/>
    </row>
    <row r="1418" spans="27:27" x14ac:dyDescent="0.3">
      <c r="AA1418" s="165"/>
    </row>
    <row r="1419" spans="27:27" x14ac:dyDescent="0.3">
      <c r="AA1419" s="165"/>
    </row>
    <row r="1420" spans="27:27" x14ac:dyDescent="0.3">
      <c r="AA1420" s="165"/>
    </row>
    <row r="1421" spans="27:27" x14ac:dyDescent="0.3">
      <c r="AA1421" s="165"/>
    </row>
    <row r="1422" spans="27:27" x14ac:dyDescent="0.3">
      <c r="AA1422" s="165"/>
    </row>
    <row r="1423" spans="27:27" x14ac:dyDescent="0.3">
      <c r="AA1423" s="165"/>
    </row>
    <row r="1424" spans="27:27" x14ac:dyDescent="0.3">
      <c r="AA1424" s="165"/>
    </row>
    <row r="1425" spans="27:27" x14ac:dyDescent="0.3">
      <c r="AA1425" s="165"/>
    </row>
    <row r="1426" spans="27:27" x14ac:dyDescent="0.3">
      <c r="AA1426" s="165"/>
    </row>
    <row r="1427" spans="27:27" x14ac:dyDescent="0.3">
      <c r="AA1427" s="165"/>
    </row>
    <row r="1428" spans="27:27" x14ac:dyDescent="0.3">
      <c r="AA1428" s="165"/>
    </row>
    <row r="1429" spans="27:27" x14ac:dyDescent="0.3">
      <c r="AA1429" s="165"/>
    </row>
    <row r="1430" spans="27:27" x14ac:dyDescent="0.3">
      <c r="AA1430" s="165"/>
    </row>
    <row r="1431" spans="27:27" x14ac:dyDescent="0.3">
      <c r="AA1431" s="165"/>
    </row>
    <row r="1432" spans="27:27" x14ac:dyDescent="0.3">
      <c r="AA1432" s="165"/>
    </row>
    <row r="1433" spans="27:27" x14ac:dyDescent="0.3">
      <c r="AA1433" s="165"/>
    </row>
    <row r="1434" spans="27:27" x14ac:dyDescent="0.3">
      <c r="AA1434" s="165"/>
    </row>
    <row r="1435" spans="27:27" x14ac:dyDescent="0.3">
      <c r="AA1435" s="165"/>
    </row>
    <row r="1436" spans="27:27" x14ac:dyDescent="0.3">
      <c r="AA1436" s="165"/>
    </row>
    <row r="1437" spans="27:27" x14ac:dyDescent="0.3">
      <c r="AA1437" s="165"/>
    </row>
    <row r="1438" spans="27:27" x14ac:dyDescent="0.3">
      <c r="AA1438" s="165"/>
    </row>
    <row r="1439" spans="27:27" x14ac:dyDescent="0.3">
      <c r="AA1439" s="165"/>
    </row>
    <row r="1440" spans="27:27" x14ac:dyDescent="0.3">
      <c r="AA1440" s="165"/>
    </row>
    <row r="1441" spans="27:27" x14ac:dyDescent="0.3">
      <c r="AA1441" s="165"/>
    </row>
    <row r="1442" spans="27:27" x14ac:dyDescent="0.3">
      <c r="AA1442" s="165"/>
    </row>
    <row r="1443" spans="27:27" x14ac:dyDescent="0.3">
      <c r="AA1443" s="165"/>
    </row>
    <row r="1444" spans="27:27" x14ac:dyDescent="0.3">
      <c r="AA1444" s="165"/>
    </row>
    <row r="1445" spans="27:27" x14ac:dyDescent="0.3">
      <c r="AA1445" s="165"/>
    </row>
    <row r="1446" spans="27:27" x14ac:dyDescent="0.3">
      <c r="AA1446" s="165"/>
    </row>
    <row r="1447" spans="27:27" x14ac:dyDescent="0.3">
      <c r="AA1447" s="165"/>
    </row>
    <row r="1448" spans="27:27" x14ac:dyDescent="0.3">
      <c r="AA1448" s="165"/>
    </row>
    <row r="1449" spans="27:27" x14ac:dyDescent="0.3">
      <c r="AA1449" s="165"/>
    </row>
    <row r="1450" spans="27:27" x14ac:dyDescent="0.3">
      <c r="AA1450" s="165"/>
    </row>
    <row r="1451" spans="27:27" x14ac:dyDescent="0.3">
      <c r="AA1451" s="165"/>
    </row>
    <row r="1452" spans="27:27" x14ac:dyDescent="0.3">
      <c r="AA1452" s="165"/>
    </row>
    <row r="1453" spans="27:27" x14ac:dyDescent="0.3">
      <c r="AA1453" s="165"/>
    </row>
    <row r="1454" spans="27:27" x14ac:dyDescent="0.3">
      <c r="AA1454" s="165"/>
    </row>
    <row r="1455" spans="27:27" x14ac:dyDescent="0.3">
      <c r="AA1455" s="165"/>
    </row>
    <row r="1456" spans="27:27" x14ac:dyDescent="0.3">
      <c r="AA1456" s="165"/>
    </row>
    <row r="1457" spans="27:27" x14ac:dyDescent="0.3">
      <c r="AA1457" s="165"/>
    </row>
    <row r="1458" spans="27:27" x14ac:dyDescent="0.3">
      <c r="AA1458" s="165"/>
    </row>
    <row r="1459" spans="27:27" x14ac:dyDescent="0.3">
      <c r="AA1459" s="165"/>
    </row>
    <row r="1460" spans="27:27" x14ac:dyDescent="0.3">
      <c r="AA1460" s="165"/>
    </row>
    <row r="1461" spans="27:27" x14ac:dyDescent="0.3">
      <c r="AA1461" s="165"/>
    </row>
    <row r="1462" spans="27:27" x14ac:dyDescent="0.3">
      <c r="AA1462" s="165"/>
    </row>
    <row r="1463" spans="27:27" x14ac:dyDescent="0.3">
      <c r="AA1463" s="165"/>
    </row>
    <row r="1464" spans="27:27" x14ac:dyDescent="0.3">
      <c r="AA1464" s="165"/>
    </row>
    <row r="1465" spans="27:27" x14ac:dyDescent="0.3">
      <c r="AA1465" s="165"/>
    </row>
    <row r="1466" spans="27:27" x14ac:dyDescent="0.3">
      <c r="AA1466" s="165"/>
    </row>
    <row r="1467" spans="27:27" x14ac:dyDescent="0.3">
      <c r="AA1467" s="165"/>
    </row>
    <row r="1468" spans="27:27" x14ac:dyDescent="0.3">
      <c r="AA1468" s="165"/>
    </row>
    <row r="1469" spans="27:27" x14ac:dyDescent="0.3">
      <c r="AA1469" s="165"/>
    </row>
    <row r="1470" spans="27:27" x14ac:dyDescent="0.3">
      <c r="AA1470" s="165"/>
    </row>
    <row r="1471" spans="27:27" x14ac:dyDescent="0.3">
      <c r="AA1471" s="165"/>
    </row>
    <row r="1472" spans="27:27" x14ac:dyDescent="0.3">
      <c r="AA1472" s="165"/>
    </row>
    <row r="1473" spans="27:27" x14ac:dyDescent="0.3">
      <c r="AA1473" s="165"/>
    </row>
    <row r="1474" spans="27:27" x14ac:dyDescent="0.3">
      <c r="AA1474" s="165"/>
    </row>
    <row r="1475" spans="27:27" x14ac:dyDescent="0.3">
      <c r="AA1475" s="165"/>
    </row>
    <row r="1476" spans="27:27" x14ac:dyDescent="0.3">
      <c r="AA1476" s="165"/>
    </row>
    <row r="1477" spans="27:27" x14ac:dyDescent="0.3">
      <c r="AA1477" s="165"/>
    </row>
    <row r="1478" spans="27:27" x14ac:dyDescent="0.3">
      <c r="AA1478" s="165"/>
    </row>
    <row r="1479" spans="27:27" x14ac:dyDescent="0.3">
      <c r="AA1479" s="165"/>
    </row>
    <row r="1480" spans="27:27" x14ac:dyDescent="0.3">
      <c r="AA1480" s="165"/>
    </row>
    <row r="1481" spans="27:27" x14ac:dyDescent="0.3">
      <c r="AA1481" s="165"/>
    </row>
    <row r="1482" spans="27:27" x14ac:dyDescent="0.3">
      <c r="AA1482" s="165"/>
    </row>
    <row r="1483" spans="27:27" x14ac:dyDescent="0.3">
      <c r="AA1483" s="165"/>
    </row>
    <row r="1484" spans="27:27" x14ac:dyDescent="0.3">
      <c r="AA1484" s="165"/>
    </row>
    <row r="1485" spans="27:27" x14ac:dyDescent="0.3">
      <c r="AA1485" s="165"/>
    </row>
    <row r="1486" spans="27:27" x14ac:dyDescent="0.3">
      <c r="AA1486" s="165"/>
    </row>
    <row r="1487" spans="27:27" x14ac:dyDescent="0.3">
      <c r="AA1487" s="165"/>
    </row>
    <row r="1488" spans="27:27" x14ac:dyDescent="0.3">
      <c r="AA1488" s="165"/>
    </row>
    <row r="1489" spans="27:27" x14ac:dyDescent="0.3">
      <c r="AA1489" s="165"/>
    </row>
    <row r="1490" spans="27:27" x14ac:dyDescent="0.3">
      <c r="AA1490" s="165"/>
    </row>
    <row r="1491" spans="27:27" x14ac:dyDescent="0.3">
      <c r="AA1491" s="165"/>
    </row>
    <row r="1492" spans="27:27" x14ac:dyDescent="0.3">
      <c r="AA1492" s="165"/>
    </row>
    <row r="1493" spans="27:27" x14ac:dyDescent="0.3">
      <c r="AA1493" s="165"/>
    </row>
    <row r="1494" spans="27:27" x14ac:dyDescent="0.3">
      <c r="AA1494" s="165"/>
    </row>
    <row r="1495" spans="27:27" x14ac:dyDescent="0.3">
      <c r="AA1495" s="165"/>
    </row>
    <row r="1496" spans="27:27" x14ac:dyDescent="0.3">
      <c r="AA1496" s="165"/>
    </row>
    <row r="1497" spans="27:27" x14ac:dyDescent="0.3">
      <c r="AA1497" s="165"/>
    </row>
    <row r="1498" spans="27:27" x14ac:dyDescent="0.3">
      <c r="AA1498" s="165"/>
    </row>
    <row r="1499" spans="27:27" x14ac:dyDescent="0.3">
      <c r="AA1499" s="165"/>
    </row>
    <row r="1500" spans="27:27" x14ac:dyDescent="0.3">
      <c r="AA1500" s="165"/>
    </row>
    <row r="1501" spans="27:27" x14ac:dyDescent="0.3">
      <c r="AA1501" s="165"/>
    </row>
    <row r="1502" spans="27:27" x14ac:dyDescent="0.3">
      <c r="AA1502" s="165"/>
    </row>
    <row r="1503" spans="27:27" x14ac:dyDescent="0.3">
      <c r="AA1503" s="165"/>
    </row>
    <row r="1504" spans="27:27" x14ac:dyDescent="0.3">
      <c r="AA1504" s="165"/>
    </row>
    <row r="1505" spans="27:27" x14ac:dyDescent="0.3">
      <c r="AA1505" s="165"/>
    </row>
    <row r="1506" spans="27:27" x14ac:dyDescent="0.3">
      <c r="AA1506" s="165"/>
    </row>
    <row r="1507" spans="27:27" x14ac:dyDescent="0.3">
      <c r="AA1507" s="165"/>
    </row>
    <row r="1508" spans="27:27" x14ac:dyDescent="0.3">
      <c r="AA1508" s="165"/>
    </row>
    <row r="1509" spans="27:27" x14ac:dyDescent="0.3">
      <c r="AA1509" s="165"/>
    </row>
    <row r="1510" spans="27:27" x14ac:dyDescent="0.3">
      <c r="AA1510" s="165"/>
    </row>
    <row r="1511" spans="27:27" x14ac:dyDescent="0.3">
      <c r="AA1511" s="165"/>
    </row>
    <row r="1512" spans="27:27" x14ac:dyDescent="0.3">
      <c r="AA1512" s="165"/>
    </row>
    <row r="1513" spans="27:27" x14ac:dyDescent="0.3">
      <c r="AA1513" s="165"/>
    </row>
    <row r="1514" spans="27:27" x14ac:dyDescent="0.3">
      <c r="AA1514" s="165"/>
    </row>
    <row r="1515" spans="27:27" x14ac:dyDescent="0.3">
      <c r="AA1515" s="165"/>
    </row>
    <row r="1516" spans="27:27" x14ac:dyDescent="0.3">
      <c r="AA1516" s="165"/>
    </row>
    <row r="1517" spans="27:27" x14ac:dyDescent="0.3">
      <c r="AA1517" s="165"/>
    </row>
    <row r="1518" spans="27:27" x14ac:dyDescent="0.3">
      <c r="AA1518" s="165"/>
    </row>
    <row r="1519" spans="27:27" x14ac:dyDescent="0.3">
      <c r="AA1519" s="165"/>
    </row>
    <row r="1520" spans="27:27" x14ac:dyDescent="0.3">
      <c r="AA1520" s="165"/>
    </row>
    <row r="1521" spans="27:27" x14ac:dyDescent="0.3">
      <c r="AA1521" s="165"/>
    </row>
    <row r="1522" spans="27:27" x14ac:dyDescent="0.3">
      <c r="AA1522" s="165"/>
    </row>
    <row r="1523" spans="27:27" x14ac:dyDescent="0.3">
      <c r="AA1523" s="165"/>
    </row>
    <row r="1524" spans="27:27" x14ac:dyDescent="0.3">
      <c r="AA1524" s="165"/>
    </row>
    <row r="1525" spans="27:27" x14ac:dyDescent="0.3">
      <c r="AA1525" s="165"/>
    </row>
    <row r="1526" spans="27:27" x14ac:dyDescent="0.3">
      <c r="AA1526" s="165"/>
    </row>
    <row r="1527" spans="27:27" x14ac:dyDescent="0.3">
      <c r="AA1527" s="165"/>
    </row>
    <row r="1528" spans="27:27" x14ac:dyDescent="0.3">
      <c r="AA1528" s="165"/>
    </row>
    <row r="1529" spans="27:27" x14ac:dyDescent="0.3">
      <c r="AA1529" s="165"/>
    </row>
    <row r="1530" spans="27:27" x14ac:dyDescent="0.3">
      <c r="AA1530" s="165"/>
    </row>
    <row r="1531" spans="27:27" x14ac:dyDescent="0.3">
      <c r="AA1531" s="165"/>
    </row>
    <row r="1532" spans="27:27" x14ac:dyDescent="0.3">
      <c r="AA1532" s="165"/>
    </row>
    <row r="1533" spans="27:27" x14ac:dyDescent="0.3">
      <c r="AA1533" s="165"/>
    </row>
    <row r="1534" spans="27:27" x14ac:dyDescent="0.3">
      <c r="AA1534" s="165"/>
    </row>
    <row r="1535" spans="27:27" x14ac:dyDescent="0.3">
      <c r="AA1535" s="165"/>
    </row>
    <row r="1536" spans="27:27" x14ac:dyDescent="0.3">
      <c r="AA1536" s="165"/>
    </row>
    <row r="1537" spans="27:27" x14ac:dyDescent="0.3">
      <c r="AA1537" s="165"/>
    </row>
    <row r="1538" spans="27:27" x14ac:dyDescent="0.3">
      <c r="AA1538" s="165"/>
    </row>
    <row r="1539" spans="27:27" x14ac:dyDescent="0.3">
      <c r="AA1539" s="165"/>
    </row>
    <row r="1540" spans="27:27" x14ac:dyDescent="0.3">
      <c r="AA1540" s="165"/>
    </row>
    <row r="1541" spans="27:27" x14ac:dyDescent="0.3">
      <c r="AA1541" s="165"/>
    </row>
    <row r="1542" spans="27:27" x14ac:dyDescent="0.3">
      <c r="AA1542" s="165"/>
    </row>
    <row r="1543" spans="27:27" x14ac:dyDescent="0.3">
      <c r="AA1543" s="165"/>
    </row>
    <row r="1544" spans="27:27" x14ac:dyDescent="0.3">
      <c r="AA1544" s="165"/>
    </row>
    <row r="1545" spans="27:27" x14ac:dyDescent="0.3">
      <c r="AA1545" s="165"/>
    </row>
    <row r="1546" spans="27:27" x14ac:dyDescent="0.3">
      <c r="AA1546" s="165"/>
    </row>
    <row r="1547" spans="27:27" x14ac:dyDescent="0.3">
      <c r="AA1547" s="165"/>
    </row>
    <row r="1548" spans="27:27" x14ac:dyDescent="0.3">
      <c r="AA1548" s="165"/>
    </row>
    <row r="1549" spans="27:27" x14ac:dyDescent="0.3">
      <c r="AA1549" s="165"/>
    </row>
    <row r="1550" spans="27:27" x14ac:dyDescent="0.3">
      <c r="AA1550" s="165"/>
    </row>
    <row r="1551" spans="27:27" x14ac:dyDescent="0.3">
      <c r="AA1551" s="165"/>
    </row>
    <row r="1552" spans="27:27" x14ac:dyDescent="0.3">
      <c r="AA1552" s="165"/>
    </row>
    <row r="1553" spans="27:27" x14ac:dyDescent="0.3">
      <c r="AA1553" s="165"/>
    </row>
    <row r="1554" spans="27:27" x14ac:dyDescent="0.3">
      <c r="AA1554" s="165"/>
    </row>
    <row r="1555" spans="27:27" x14ac:dyDescent="0.3">
      <c r="AA1555" s="165"/>
    </row>
    <row r="1556" spans="27:27" x14ac:dyDescent="0.3">
      <c r="AA1556" s="165"/>
    </row>
    <row r="1557" spans="27:27" x14ac:dyDescent="0.3">
      <c r="AA1557" s="165"/>
    </row>
    <row r="1558" spans="27:27" x14ac:dyDescent="0.3">
      <c r="AA1558" s="165"/>
    </row>
    <row r="1559" spans="27:27" x14ac:dyDescent="0.3">
      <c r="AA1559" s="165"/>
    </row>
    <row r="1560" spans="27:27" x14ac:dyDescent="0.3">
      <c r="AA1560" s="165"/>
    </row>
    <row r="1561" spans="27:27" x14ac:dyDescent="0.3">
      <c r="AA1561" s="165"/>
    </row>
    <row r="1562" spans="27:27" x14ac:dyDescent="0.3">
      <c r="AA1562" s="165"/>
    </row>
    <row r="1563" spans="27:27" x14ac:dyDescent="0.3">
      <c r="AA1563" s="165"/>
    </row>
    <row r="1564" spans="27:27" x14ac:dyDescent="0.3">
      <c r="AA1564" s="165"/>
    </row>
    <row r="1565" spans="27:27" x14ac:dyDescent="0.3">
      <c r="AA1565" s="165"/>
    </row>
    <row r="1566" spans="27:27" x14ac:dyDescent="0.3">
      <c r="AA1566" s="165"/>
    </row>
    <row r="1567" spans="27:27" x14ac:dyDescent="0.3">
      <c r="AA1567" s="165"/>
    </row>
    <row r="1568" spans="27:27" x14ac:dyDescent="0.3">
      <c r="AA1568" s="165"/>
    </row>
    <row r="1569" spans="27:27" x14ac:dyDescent="0.3">
      <c r="AA1569" s="165"/>
    </row>
    <row r="1570" spans="27:27" x14ac:dyDescent="0.3">
      <c r="AA1570" s="165"/>
    </row>
    <row r="1571" spans="27:27" x14ac:dyDescent="0.3">
      <c r="AA1571" s="165"/>
    </row>
    <row r="1572" spans="27:27" x14ac:dyDescent="0.3">
      <c r="AA1572" s="165"/>
    </row>
    <row r="1573" spans="27:27" x14ac:dyDescent="0.3">
      <c r="AA1573" s="165"/>
    </row>
    <row r="1574" spans="27:27" x14ac:dyDescent="0.3">
      <c r="AA1574" s="165"/>
    </row>
    <row r="1575" spans="27:27" x14ac:dyDescent="0.3">
      <c r="AA1575" s="165"/>
    </row>
    <row r="1576" spans="27:27" x14ac:dyDescent="0.3">
      <c r="AA1576" s="165"/>
    </row>
    <row r="1577" spans="27:27" x14ac:dyDescent="0.3">
      <c r="AA1577" s="165"/>
    </row>
    <row r="1578" spans="27:27" x14ac:dyDescent="0.3">
      <c r="AA1578" s="165"/>
    </row>
    <row r="1579" spans="27:27" x14ac:dyDescent="0.3">
      <c r="AA1579" s="165"/>
    </row>
    <row r="1580" spans="27:27" x14ac:dyDescent="0.3">
      <c r="AA1580" s="165"/>
    </row>
    <row r="1581" spans="27:27" x14ac:dyDescent="0.3">
      <c r="AA1581" s="165"/>
    </row>
    <row r="1582" spans="27:27" x14ac:dyDescent="0.3">
      <c r="AA1582" s="165"/>
    </row>
    <row r="1583" spans="27:27" x14ac:dyDescent="0.3">
      <c r="AA1583" s="165"/>
    </row>
    <row r="1584" spans="27:27" x14ac:dyDescent="0.3">
      <c r="AA1584" s="165"/>
    </row>
    <row r="1585" spans="27:27" x14ac:dyDescent="0.3">
      <c r="AA1585" s="165"/>
    </row>
    <row r="1586" spans="27:27" x14ac:dyDescent="0.3">
      <c r="AA1586" s="165"/>
    </row>
    <row r="1587" spans="27:27" x14ac:dyDescent="0.3">
      <c r="AA1587" s="165"/>
    </row>
    <row r="1588" spans="27:27" x14ac:dyDescent="0.3">
      <c r="AA1588" s="165"/>
    </row>
    <row r="1589" spans="27:27" x14ac:dyDescent="0.3">
      <c r="AA1589" s="165"/>
    </row>
    <row r="1590" spans="27:27" x14ac:dyDescent="0.3">
      <c r="AA1590" s="165"/>
    </row>
    <row r="1591" spans="27:27" x14ac:dyDescent="0.3">
      <c r="AA1591" s="165"/>
    </row>
    <row r="1592" spans="27:27" x14ac:dyDescent="0.3">
      <c r="AA1592" s="165"/>
    </row>
    <row r="1593" spans="27:27" x14ac:dyDescent="0.3">
      <c r="AA1593" s="165"/>
    </row>
    <row r="1594" spans="27:27" x14ac:dyDescent="0.3">
      <c r="AA1594" s="165"/>
    </row>
    <row r="1595" spans="27:27" x14ac:dyDescent="0.3">
      <c r="AA1595" s="165"/>
    </row>
    <row r="1596" spans="27:27" x14ac:dyDescent="0.3">
      <c r="AA1596" s="165"/>
    </row>
    <row r="1597" spans="27:27" x14ac:dyDescent="0.3">
      <c r="AA1597" s="165"/>
    </row>
    <row r="1598" spans="27:27" x14ac:dyDescent="0.3">
      <c r="AA1598" s="165"/>
    </row>
    <row r="1599" spans="27:27" x14ac:dyDescent="0.3">
      <c r="AA1599" s="165"/>
    </row>
    <row r="1600" spans="27:27" x14ac:dyDescent="0.3">
      <c r="AA1600" s="165"/>
    </row>
    <row r="1601" spans="27:27" x14ac:dyDescent="0.3">
      <c r="AA1601" s="165"/>
    </row>
    <row r="1602" spans="27:27" x14ac:dyDescent="0.3">
      <c r="AA1602" s="165"/>
    </row>
    <row r="1603" spans="27:27" x14ac:dyDescent="0.3">
      <c r="AA1603" s="165"/>
    </row>
    <row r="1604" spans="27:27" x14ac:dyDescent="0.3">
      <c r="AA1604" s="165"/>
    </row>
    <row r="1605" spans="27:27" x14ac:dyDescent="0.3">
      <c r="AA1605" s="165"/>
    </row>
    <row r="1606" spans="27:27" x14ac:dyDescent="0.3">
      <c r="AA1606" s="165"/>
    </row>
    <row r="1607" spans="27:27" x14ac:dyDescent="0.3">
      <c r="AA1607" s="165"/>
    </row>
    <row r="1608" spans="27:27" x14ac:dyDescent="0.3">
      <c r="AA1608" s="165"/>
    </row>
    <row r="1609" spans="27:27" x14ac:dyDescent="0.3">
      <c r="AA1609" s="165"/>
    </row>
    <row r="1610" spans="27:27" x14ac:dyDescent="0.3">
      <c r="AA1610" s="165"/>
    </row>
    <row r="1611" spans="27:27" x14ac:dyDescent="0.3">
      <c r="AA1611" s="165"/>
    </row>
    <row r="1612" spans="27:27" x14ac:dyDescent="0.3">
      <c r="AA1612" s="165"/>
    </row>
    <row r="1613" spans="27:27" x14ac:dyDescent="0.3">
      <c r="AA1613" s="165"/>
    </row>
    <row r="1614" spans="27:27" x14ac:dyDescent="0.3">
      <c r="AA1614" s="165"/>
    </row>
    <row r="1615" spans="27:27" x14ac:dyDescent="0.3">
      <c r="AA1615" s="165"/>
    </row>
    <row r="1616" spans="27:27" x14ac:dyDescent="0.3">
      <c r="AA1616" s="165"/>
    </row>
    <row r="1617" spans="27:27" x14ac:dyDescent="0.3">
      <c r="AA1617" s="165"/>
    </row>
    <row r="1618" spans="27:27" x14ac:dyDescent="0.3">
      <c r="AA1618" s="165"/>
    </row>
    <row r="1619" spans="27:27" x14ac:dyDescent="0.3">
      <c r="AA1619" s="165"/>
    </row>
    <row r="1620" spans="27:27" x14ac:dyDescent="0.3">
      <c r="AA1620" s="165"/>
    </row>
    <row r="1621" spans="27:27" x14ac:dyDescent="0.3">
      <c r="AA1621" s="165"/>
    </row>
    <row r="1622" spans="27:27" x14ac:dyDescent="0.3">
      <c r="AA1622" s="165"/>
    </row>
    <row r="1623" spans="27:27" x14ac:dyDescent="0.3">
      <c r="AA1623" s="165"/>
    </row>
    <row r="1624" spans="27:27" x14ac:dyDescent="0.3">
      <c r="AA1624" s="165"/>
    </row>
    <row r="1625" spans="27:27" x14ac:dyDescent="0.3">
      <c r="AA1625" s="165"/>
    </row>
    <row r="1626" spans="27:27" x14ac:dyDescent="0.3">
      <c r="AA1626" s="165"/>
    </row>
    <row r="1627" spans="27:27" x14ac:dyDescent="0.3">
      <c r="AA1627" s="165"/>
    </row>
    <row r="1628" spans="27:27" x14ac:dyDescent="0.3">
      <c r="AA1628" s="165"/>
    </row>
    <row r="1629" spans="27:27" x14ac:dyDescent="0.3">
      <c r="AA1629" s="165"/>
    </row>
    <row r="1630" spans="27:27" x14ac:dyDescent="0.3">
      <c r="AA1630" s="165"/>
    </row>
    <row r="1631" spans="27:27" x14ac:dyDescent="0.3">
      <c r="AA1631" s="165"/>
    </row>
    <row r="1632" spans="27:27" x14ac:dyDescent="0.3">
      <c r="AA1632" s="165"/>
    </row>
    <row r="1633" spans="27:27" x14ac:dyDescent="0.3">
      <c r="AA1633" s="165"/>
    </row>
    <row r="1634" spans="27:27" x14ac:dyDescent="0.3">
      <c r="AA1634" s="165"/>
    </row>
    <row r="1635" spans="27:27" x14ac:dyDescent="0.3">
      <c r="AA1635" s="165"/>
    </row>
    <row r="1636" spans="27:27" x14ac:dyDescent="0.3">
      <c r="AA1636" s="165"/>
    </row>
    <row r="1637" spans="27:27" x14ac:dyDescent="0.3">
      <c r="AA1637" s="165"/>
    </row>
    <row r="1638" spans="27:27" x14ac:dyDescent="0.3">
      <c r="AA1638" s="165"/>
    </row>
    <row r="1639" spans="27:27" x14ac:dyDescent="0.3">
      <c r="AA1639" s="165"/>
    </row>
    <row r="1640" spans="27:27" x14ac:dyDescent="0.3">
      <c r="AA1640" s="165"/>
    </row>
    <row r="1641" spans="27:27" x14ac:dyDescent="0.3">
      <c r="AA1641" s="165"/>
    </row>
    <row r="1642" spans="27:27" x14ac:dyDescent="0.3">
      <c r="AA1642" s="165"/>
    </row>
    <row r="1643" spans="27:27" x14ac:dyDescent="0.3">
      <c r="AA1643" s="165"/>
    </row>
    <row r="1644" spans="27:27" x14ac:dyDescent="0.3">
      <c r="AA1644" s="165"/>
    </row>
    <row r="1645" spans="27:27" x14ac:dyDescent="0.3">
      <c r="AA1645" s="165"/>
    </row>
    <row r="1646" spans="27:27" x14ac:dyDescent="0.3">
      <c r="AA1646" s="165"/>
    </row>
    <row r="1647" spans="27:27" x14ac:dyDescent="0.3">
      <c r="AA1647" s="165"/>
    </row>
    <row r="1648" spans="27:27" x14ac:dyDescent="0.3">
      <c r="AA1648" s="165"/>
    </row>
    <row r="1649" spans="27:27" x14ac:dyDescent="0.3">
      <c r="AA1649" s="165"/>
    </row>
    <row r="1650" spans="27:27" x14ac:dyDescent="0.3">
      <c r="AA1650" s="165"/>
    </row>
    <row r="1651" spans="27:27" x14ac:dyDescent="0.3">
      <c r="AA1651" s="165"/>
    </row>
    <row r="1652" spans="27:27" x14ac:dyDescent="0.3">
      <c r="AA1652" s="165"/>
    </row>
    <row r="1653" spans="27:27" x14ac:dyDescent="0.3">
      <c r="AA1653" s="165"/>
    </row>
    <row r="1654" spans="27:27" x14ac:dyDescent="0.3">
      <c r="AA1654" s="165"/>
    </row>
    <row r="1655" spans="27:27" x14ac:dyDescent="0.3">
      <c r="AA1655" s="165"/>
    </row>
    <row r="1656" spans="27:27" x14ac:dyDescent="0.3">
      <c r="AA1656" s="165"/>
    </row>
    <row r="1657" spans="27:27" x14ac:dyDescent="0.3">
      <c r="AA1657" s="165"/>
    </row>
    <row r="1658" spans="27:27" x14ac:dyDescent="0.3">
      <c r="AA1658" s="165"/>
    </row>
    <row r="1659" spans="27:27" x14ac:dyDescent="0.3">
      <c r="AA1659" s="165"/>
    </row>
    <row r="1660" spans="27:27" x14ac:dyDescent="0.3">
      <c r="AA1660" s="165"/>
    </row>
    <row r="1661" spans="27:27" x14ac:dyDescent="0.3">
      <c r="AA1661" s="165"/>
    </row>
    <row r="1662" spans="27:27" x14ac:dyDescent="0.3">
      <c r="AA1662" s="165"/>
    </row>
    <row r="1663" spans="27:27" x14ac:dyDescent="0.3">
      <c r="AA1663" s="165"/>
    </row>
    <row r="1664" spans="27:27" x14ac:dyDescent="0.3">
      <c r="AA1664" s="165"/>
    </row>
    <row r="1665" spans="27:27" x14ac:dyDescent="0.3">
      <c r="AA1665" s="165"/>
    </row>
    <row r="1666" spans="27:27" x14ac:dyDescent="0.3">
      <c r="AA1666" s="165"/>
    </row>
    <row r="1667" spans="27:27" x14ac:dyDescent="0.3">
      <c r="AA1667" s="165"/>
    </row>
    <row r="1668" spans="27:27" x14ac:dyDescent="0.3">
      <c r="AA1668" s="165"/>
    </row>
    <row r="1669" spans="27:27" x14ac:dyDescent="0.3">
      <c r="AA1669" s="165"/>
    </row>
    <row r="1670" spans="27:27" x14ac:dyDescent="0.3">
      <c r="AA1670" s="165"/>
    </row>
    <row r="1671" spans="27:27" x14ac:dyDescent="0.3">
      <c r="AA1671" s="165"/>
    </row>
    <row r="1672" spans="27:27" x14ac:dyDescent="0.3">
      <c r="AA1672" s="165"/>
    </row>
    <row r="1673" spans="27:27" x14ac:dyDescent="0.3">
      <c r="AA1673" s="165"/>
    </row>
    <row r="1674" spans="27:27" x14ac:dyDescent="0.3">
      <c r="AA1674" s="165"/>
    </row>
    <row r="1675" spans="27:27" x14ac:dyDescent="0.3">
      <c r="AA1675" s="165"/>
    </row>
    <row r="1676" spans="27:27" x14ac:dyDescent="0.3">
      <c r="AA1676" s="165"/>
    </row>
    <row r="1677" spans="27:27" x14ac:dyDescent="0.3">
      <c r="AA1677" s="165"/>
    </row>
    <row r="1678" spans="27:27" x14ac:dyDescent="0.3">
      <c r="AA1678" s="165"/>
    </row>
    <row r="1679" spans="27:27" x14ac:dyDescent="0.3">
      <c r="AA1679" s="165"/>
    </row>
    <row r="1680" spans="27:27" x14ac:dyDescent="0.3">
      <c r="AA1680" s="165"/>
    </row>
    <row r="1681" spans="27:27" x14ac:dyDescent="0.3">
      <c r="AA1681" s="165"/>
    </row>
    <row r="1682" spans="27:27" x14ac:dyDescent="0.3">
      <c r="AA1682" s="165"/>
    </row>
    <row r="1683" spans="27:27" x14ac:dyDescent="0.3">
      <c r="AA1683" s="165"/>
    </row>
    <row r="1684" spans="27:27" x14ac:dyDescent="0.3">
      <c r="AA1684" s="165"/>
    </row>
    <row r="1685" spans="27:27" x14ac:dyDescent="0.3">
      <c r="AA1685" s="165"/>
    </row>
    <row r="1686" spans="27:27" x14ac:dyDescent="0.3">
      <c r="AA1686" s="165"/>
    </row>
    <row r="1687" spans="27:27" x14ac:dyDescent="0.3">
      <c r="AA1687" s="165"/>
    </row>
    <row r="1688" spans="27:27" x14ac:dyDescent="0.3">
      <c r="AA1688" s="165"/>
    </row>
    <row r="1689" spans="27:27" x14ac:dyDescent="0.3">
      <c r="AA1689" s="165"/>
    </row>
    <row r="1690" spans="27:27" x14ac:dyDescent="0.3">
      <c r="AA1690" s="165"/>
    </row>
    <row r="1691" spans="27:27" x14ac:dyDescent="0.3">
      <c r="AA1691" s="165"/>
    </row>
    <row r="1692" spans="27:27" x14ac:dyDescent="0.3">
      <c r="AA1692" s="165"/>
    </row>
    <row r="1693" spans="27:27" x14ac:dyDescent="0.3">
      <c r="AA1693" s="165"/>
    </row>
    <row r="1694" spans="27:27" x14ac:dyDescent="0.3">
      <c r="AA1694" s="165"/>
    </row>
    <row r="1695" spans="27:27" x14ac:dyDescent="0.3">
      <c r="AA1695" s="165"/>
    </row>
    <row r="1696" spans="27:27" x14ac:dyDescent="0.3">
      <c r="AA1696" s="165"/>
    </row>
    <row r="1697" spans="27:27" x14ac:dyDescent="0.3">
      <c r="AA1697" s="165"/>
    </row>
    <row r="1698" spans="27:27" x14ac:dyDescent="0.3">
      <c r="AA1698" s="165"/>
    </row>
    <row r="1699" spans="27:27" x14ac:dyDescent="0.3">
      <c r="AA1699" s="165"/>
    </row>
    <row r="1700" spans="27:27" x14ac:dyDescent="0.3">
      <c r="AA1700" s="165"/>
    </row>
    <row r="1701" spans="27:27" x14ac:dyDescent="0.3">
      <c r="AA1701" s="165"/>
    </row>
    <row r="1702" spans="27:27" x14ac:dyDescent="0.3">
      <c r="AA1702" s="165"/>
    </row>
    <row r="1703" spans="27:27" x14ac:dyDescent="0.3">
      <c r="AA1703" s="165"/>
    </row>
    <row r="1704" spans="27:27" x14ac:dyDescent="0.3">
      <c r="AA1704" s="165"/>
    </row>
    <row r="1705" spans="27:27" x14ac:dyDescent="0.3">
      <c r="AA1705" s="165"/>
    </row>
    <row r="1706" spans="27:27" x14ac:dyDescent="0.3">
      <c r="AA1706" s="165"/>
    </row>
    <row r="1707" spans="27:27" x14ac:dyDescent="0.3">
      <c r="AA1707" s="165"/>
    </row>
    <row r="1708" spans="27:27" x14ac:dyDescent="0.3">
      <c r="AA1708" s="165"/>
    </row>
    <row r="1709" spans="27:27" x14ac:dyDescent="0.3">
      <c r="AA1709" s="165"/>
    </row>
    <row r="1710" spans="27:27" x14ac:dyDescent="0.3">
      <c r="AA1710" s="165"/>
    </row>
    <row r="1711" spans="27:27" x14ac:dyDescent="0.3">
      <c r="AA1711" s="165"/>
    </row>
    <row r="1712" spans="27:27" x14ac:dyDescent="0.3">
      <c r="AA1712" s="165"/>
    </row>
    <row r="1713" spans="27:27" x14ac:dyDescent="0.3">
      <c r="AA1713" s="165"/>
    </row>
    <row r="1714" spans="27:27" x14ac:dyDescent="0.3">
      <c r="AA1714" s="165"/>
    </row>
    <row r="1715" spans="27:27" x14ac:dyDescent="0.3">
      <c r="AA1715" s="165"/>
    </row>
    <row r="1716" spans="27:27" x14ac:dyDescent="0.3">
      <c r="AA1716" s="165"/>
    </row>
    <row r="1717" spans="27:27" x14ac:dyDescent="0.3">
      <c r="AA1717" s="165"/>
    </row>
    <row r="1718" spans="27:27" x14ac:dyDescent="0.3">
      <c r="AA1718" s="165"/>
    </row>
    <row r="1719" spans="27:27" x14ac:dyDescent="0.3">
      <c r="AA1719" s="165"/>
    </row>
    <row r="1720" spans="27:27" x14ac:dyDescent="0.3">
      <c r="AA1720" s="165"/>
    </row>
    <row r="1721" spans="27:27" x14ac:dyDescent="0.3">
      <c r="AA1721" s="165"/>
    </row>
    <row r="1722" spans="27:27" x14ac:dyDescent="0.3">
      <c r="AA1722" s="165"/>
    </row>
    <row r="1723" spans="27:27" x14ac:dyDescent="0.3">
      <c r="AA1723" s="165"/>
    </row>
    <row r="1724" spans="27:27" x14ac:dyDescent="0.3">
      <c r="AA1724" s="165"/>
    </row>
    <row r="1725" spans="27:27" x14ac:dyDescent="0.3">
      <c r="AA1725" s="165"/>
    </row>
    <row r="1726" spans="27:27" x14ac:dyDescent="0.3">
      <c r="AA1726" s="165"/>
    </row>
    <row r="1727" spans="27:27" x14ac:dyDescent="0.3">
      <c r="AA1727" s="165"/>
    </row>
    <row r="1728" spans="27:27" x14ac:dyDescent="0.3">
      <c r="AA1728" s="165"/>
    </row>
    <row r="1729" spans="27:27" x14ac:dyDescent="0.3">
      <c r="AA1729" s="165"/>
    </row>
    <row r="1730" spans="27:27" x14ac:dyDescent="0.3">
      <c r="AA1730" s="165"/>
    </row>
    <row r="1731" spans="27:27" x14ac:dyDescent="0.3">
      <c r="AA1731" s="165"/>
    </row>
    <row r="1732" spans="27:27" x14ac:dyDescent="0.3">
      <c r="AA1732" s="165"/>
    </row>
    <row r="1733" spans="27:27" x14ac:dyDescent="0.3">
      <c r="AA1733" s="165"/>
    </row>
    <row r="1734" spans="27:27" x14ac:dyDescent="0.3">
      <c r="AA1734" s="165"/>
    </row>
    <row r="1735" spans="27:27" x14ac:dyDescent="0.3">
      <c r="AA1735" s="165"/>
    </row>
    <row r="1736" spans="27:27" x14ac:dyDescent="0.3">
      <c r="AA1736" s="165"/>
    </row>
    <row r="1737" spans="27:27" x14ac:dyDescent="0.3">
      <c r="AA1737" s="165"/>
    </row>
    <row r="1738" spans="27:27" x14ac:dyDescent="0.3">
      <c r="AA1738" s="165"/>
    </row>
    <row r="1739" spans="27:27" x14ac:dyDescent="0.3">
      <c r="AA1739" s="165"/>
    </row>
    <row r="1740" spans="27:27" x14ac:dyDescent="0.3">
      <c r="AA1740" s="165"/>
    </row>
    <row r="1741" spans="27:27" x14ac:dyDescent="0.3">
      <c r="AA1741" s="165"/>
    </row>
    <row r="1742" spans="27:27" x14ac:dyDescent="0.3">
      <c r="AA1742" s="165"/>
    </row>
    <row r="1743" spans="27:27" x14ac:dyDescent="0.3">
      <c r="AA1743" s="165"/>
    </row>
    <row r="1744" spans="27:27" x14ac:dyDescent="0.3">
      <c r="AA1744" s="165"/>
    </row>
    <row r="1745" spans="27:27" x14ac:dyDescent="0.3">
      <c r="AA1745" s="165"/>
    </row>
    <row r="1746" spans="27:27" x14ac:dyDescent="0.3">
      <c r="AA1746" s="165"/>
    </row>
    <row r="1747" spans="27:27" x14ac:dyDescent="0.3">
      <c r="AA1747" s="165"/>
    </row>
    <row r="1748" spans="27:27" x14ac:dyDescent="0.3">
      <c r="AA1748" s="165"/>
    </row>
    <row r="1749" spans="27:27" x14ac:dyDescent="0.3">
      <c r="AA1749" s="165"/>
    </row>
    <row r="1750" spans="27:27" x14ac:dyDescent="0.3">
      <c r="AA1750" s="165"/>
    </row>
    <row r="1751" spans="27:27" x14ac:dyDescent="0.3">
      <c r="AA1751" s="165"/>
    </row>
    <row r="1752" spans="27:27" x14ac:dyDescent="0.3">
      <c r="AA1752" s="165"/>
    </row>
    <row r="1753" spans="27:27" x14ac:dyDescent="0.3">
      <c r="AA1753" s="165"/>
    </row>
    <row r="1754" spans="27:27" x14ac:dyDescent="0.3">
      <c r="AA1754" s="165"/>
    </row>
    <row r="1755" spans="27:27" x14ac:dyDescent="0.3">
      <c r="AA1755" s="165"/>
    </row>
    <row r="1756" spans="27:27" x14ac:dyDescent="0.3">
      <c r="AA1756" s="165"/>
    </row>
    <row r="1757" spans="27:27" x14ac:dyDescent="0.3">
      <c r="AA1757" s="165"/>
    </row>
    <row r="1758" spans="27:27" x14ac:dyDescent="0.3">
      <c r="AA1758" s="165"/>
    </row>
    <row r="1759" spans="27:27" x14ac:dyDescent="0.3">
      <c r="AA1759" s="165"/>
    </row>
    <row r="1760" spans="27:27" x14ac:dyDescent="0.3">
      <c r="AA1760" s="165"/>
    </row>
    <row r="1761" spans="27:27" x14ac:dyDescent="0.3">
      <c r="AA1761" s="165"/>
    </row>
    <row r="1762" spans="27:27" x14ac:dyDescent="0.3">
      <c r="AA1762" s="165"/>
    </row>
    <row r="1763" spans="27:27" x14ac:dyDescent="0.3">
      <c r="AA1763" s="165"/>
    </row>
    <row r="1764" spans="27:27" x14ac:dyDescent="0.3">
      <c r="AA1764" s="165"/>
    </row>
    <row r="1765" spans="27:27" x14ac:dyDescent="0.3">
      <c r="AA1765" s="165"/>
    </row>
    <row r="1766" spans="27:27" x14ac:dyDescent="0.3">
      <c r="AA1766" s="165"/>
    </row>
    <row r="1767" spans="27:27" x14ac:dyDescent="0.3">
      <c r="AA1767" s="165"/>
    </row>
    <row r="1768" spans="27:27" x14ac:dyDescent="0.3">
      <c r="AA1768" s="165"/>
    </row>
    <row r="1769" spans="27:27" x14ac:dyDescent="0.3">
      <c r="AA1769" s="165"/>
    </row>
    <row r="1770" spans="27:27" x14ac:dyDescent="0.3">
      <c r="AA1770" s="165"/>
    </row>
    <row r="1771" spans="27:27" x14ac:dyDescent="0.3">
      <c r="AA1771" s="165"/>
    </row>
    <row r="1772" spans="27:27" x14ac:dyDescent="0.3">
      <c r="AA1772" s="165"/>
    </row>
    <row r="1773" spans="27:27" x14ac:dyDescent="0.3">
      <c r="AA1773" s="165"/>
    </row>
    <row r="1774" spans="27:27" x14ac:dyDescent="0.3">
      <c r="AA1774" s="165"/>
    </row>
    <row r="1775" spans="27:27" x14ac:dyDescent="0.3">
      <c r="AA1775" s="165"/>
    </row>
    <row r="1776" spans="27:27" x14ac:dyDescent="0.3">
      <c r="AA1776" s="165"/>
    </row>
    <row r="1777" spans="27:27" x14ac:dyDescent="0.3">
      <c r="AA1777" s="165"/>
    </row>
    <row r="1778" spans="27:27" x14ac:dyDescent="0.3">
      <c r="AA1778" s="165"/>
    </row>
    <row r="1779" spans="27:27" x14ac:dyDescent="0.3">
      <c r="AA1779" s="165"/>
    </row>
    <row r="1780" spans="27:27" x14ac:dyDescent="0.3">
      <c r="AA1780" s="165"/>
    </row>
    <row r="1781" spans="27:27" x14ac:dyDescent="0.3">
      <c r="AA1781" s="165"/>
    </row>
    <row r="1782" spans="27:27" x14ac:dyDescent="0.3">
      <c r="AA1782" s="165"/>
    </row>
    <row r="1783" spans="27:27" x14ac:dyDescent="0.3">
      <c r="AA1783" s="165"/>
    </row>
    <row r="1784" spans="27:27" x14ac:dyDescent="0.3">
      <c r="AA1784" s="165"/>
    </row>
    <row r="1785" spans="27:27" x14ac:dyDescent="0.3">
      <c r="AA1785" s="165"/>
    </row>
    <row r="1786" spans="27:27" x14ac:dyDescent="0.3">
      <c r="AA1786" s="165"/>
    </row>
    <row r="1787" spans="27:27" x14ac:dyDescent="0.3">
      <c r="AA1787" s="165"/>
    </row>
    <row r="1788" spans="27:27" x14ac:dyDescent="0.3">
      <c r="AA1788" s="165"/>
    </row>
    <row r="1789" spans="27:27" x14ac:dyDescent="0.3">
      <c r="AA1789" s="165"/>
    </row>
    <row r="1790" spans="27:27" x14ac:dyDescent="0.3">
      <c r="AA1790" s="165"/>
    </row>
    <row r="1791" spans="27:27" x14ac:dyDescent="0.3">
      <c r="AA1791" s="165"/>
    </row>
    <row r="1792" spans="27:27" x14ac:dyDescent="0.3">
      <c r="AA1792" s="165"/>
    </row>
    <row r="1793" spans="27:27" x14ac:dyDescent="0.3">
      <c r="AA1793" s="165"/>
    </row>
    <row r="1794" spans="27:27" x14ac:dyDescent="0.3">
      <c r="AA1794" s="165"/>
    </row>
    <row r="1795" spans="27:27" x14ac:dyDescent="0.3">
      <c r="AA1795" s="165"/>
    </row>
    <row r="1796" spans="27:27" x14ac:dyDescent="0.3">
      <c r="AA1796" s="165"/>
    </row>
    <row r="1797" spans="27:27" x14ac:dyDescent="0.3">
      <c r="AA1797" s="165"/>
    </row>
    <row r="1798" spans="27:27" x14ac:dyDescent="0.3">
      <c r="AA1798" s="165"/>
    </row>
    <row r="1799" spans="27:27" x14ac:dyDescent="0.3">
      <c r="AA1799" s="165"/>
    </row>
    <row r="1800" spans="27:27" x14ac:dyDescent="0.3">
      <c r="AA1800" s="165"/>
    </row>
    <row r="1801" spans="27:27" x14ac:dyDescent="0.3">
      <c r="AA1801" s="165"/>
    </row>
    <row r="1802" spans="27:27" x14ac:dyDescent="0.3">
      <c r="AA1802" s="165"/>
    </row>
    <row r="1803" spans="27:27" x14ac:dyDescent="0.3">
      <c r="AA1803" s="165"/>
    </row>
    <row r="1804" spans="27:27" x14ac:dyDescent="0.3">
      <c r="AA1804" s="165"/>
    </row>
    <row r="1805" spans="27:27" x14ac:dyDescent="0.3">
      <c r="AA1805" s="165"/>
    </row>
    <row r="1806" spans="27:27" x14ac:dyDescent="0.3">
      <c r="AA1806" s="165"/>
    </row>
    <row r="1807" spans="27:27" x14ac:dyDescent="0.3">
      <c r="AA1807" s="165"/>
    </row>
    <row r="1808" spans="27:27" x14ac:dyDescent="0.3">
      <c r="AA1808" s="165"/>
    </row>
    <row r="1809" spans="27:27" x14ac:dyDescent="0.3">
      <c r="AA1809" s="165"/>
    </row>
    <row r="1810" spans="27:27" x14ac:dyDescent="0.3">
      <c r="AA1810" s="165"/>
    </row>
    <row r="1811" spans="27:27" x14ac:dyDescent="0.3">
      <c r="AA1811" s="165"/>
    </row>
    <row r="1812" spans="27:27" x14ac:dyDescent="0.3">
      <c r="AA1812" s="165"/>
    </row>
    <row r="1813" spans="27:27" x14ac:dyDescent="0.3">
      <c r="AA1813" s="165"/>
    </row>
    <row r="1814" spans="27:27" x14ac:dyDescent="0.3">
      <c r="AA1814" s="165"/>
    </row>
    <row r="1815" spans="27:27" x14ac:dyDescent="0.3">
      <c r="AA1815" s="165"/>
    </row>
    <row r="1816" spans="27:27" x14ac:dyDescent="0.3">
      <c r="AA1816" s="165"/>
    </row>
    <row r="1817" spans="27:27" x14ac:dyDescent="0.3">
      <c r="AA1817" s="165"/>
    </row>
    <row r="1818" spans="27:27" x14ac:dyDescent="0.3">
      <c r="AA1818" s="165"/>
    </row>
    <row r="1819" spans="27:27" x14ac:dyDescent="0.3">
      <c r="AA1819" s="165"/>
    </row>
    <row r="1820" spans="27:27" x14ac:dyDescent="0.3">
      <c r="AA1820" s="165"/>
    </row>
    <row r="1821" spans="27:27" x14ac:dyDescent="0.3">
      <c r="AA1821" s="165"/>
    </row>
    <row r="1822" spans="27:27" x14ac:dyDescent="0.3">
      <c r="AA1822" s="165"/>
    </row>
    <row r="1823" spans="27:27" x14ac:dyDescent="0.3">
      <c r="AA1823" s="165"/>
    </row>
    <row r="1824" spans="27:27" x14ac:dyDescent="0.3">
      <c r="AA1824" s="165"/>
    </row>
    <row r="1825" spans="27:27" x14ac:dyDescent="0.3">
      <c r="AA1825" s="165"/>
    </row>
    <row r="1826" spans="27:27" x14ac:dyDescent="0.3">
      <c r="AA1826" s="165"/>
    </row>
    <row r="1827" spans="27:27" x14ac:dyDescent="0.3">
      <c r="AA1827" s="165"/>
    </row>
    <row r="1828" spans="27:27" x14ac:dyDescent="0.3">
      <c r="AA1828" s="165"/>
    </row>
    <row r="1829" spans="27:27" x14ac:dyDescent="0.3">
      <c r="AA1829" s="165"/>
    </row>
    <row r="1830" spans="27:27" x14ac:dyDescent="0.3">
      <c r="AA1830" s="165"/>
    </row>
    <row r="1831" spans="27:27" x14ac:dyDescent="0.3">
      <c r="AA1831" s="165"/>
    </row>
    <row r="1832" spans="27:27" x14ac:dyDescent="0.3">
      <c r="AA1832" s="165"/>
    </row>
    <row r="1833" spans="27:27" x14ac:dyDescent="0.3">
      <c r="AA1833" s="165"/>
    </row>
    <row r="1834" spans="27:27" x14ac:dyDescent="0.3">
      <c r="AA1834" s="165"/>
    </row>
    <row r="1835" spans="27:27" x14ac:dyDescent="0.3">
      <c r="AA1835" s="165"/>
    </row>
    <row r="1836" spans="27:27" x14ac:dyDescent="0.3">
      <c r="AA1836" s="165"/>
    </row>
    <row r="1837" spans="27:27" x14ac:dyDescent="0.3">
      <c r="AA1837" s="165"/>
    </row>
    <row r="1838" spans="27:27" x14ac:dyDescent="0.3">
      <c r="AA1838" s="165"/>
    </row>
    <row r="1839" spans="27:27" x14ac:dyDescent="0.3">
      <c r="AA1839" s="165"/>
    </row>
    <row r="1840" spans="27:27" x14ac:dyDescent="0.3">
      <c r="AA1840" s="165"/>
    </row>
    <row r="1841" spans="27:27" x14ac:dyDescent="0.3">
      <c r="AA1841" s="165"/>
    </row>
    <row r="1842" spans="27:27" x14ac:dyDescent="0.3">
      <c r="AA1842" s="165"/>
    </row>
    <row r="1843" spans="27:27" x14ac:dyDescent="0.3">
      <c r="AA1843" s="165"/>
    </row>
    <row r="1844" spans="27:27" x14ac:dyDescent="0.3">
      <c r="AA1844" s="165"/>
    </row>
    <row r="1845" spans="27:27" x14ac:dyDescent="0.3">
      <c r="AA1845" s="165"/>
    </row>
    <row r="1846" spans="27:27" x14ac:dyDescent="0.3">
      <c r="AA1846" s="165"/>
    </row>
    <row r="1847" spans="27:27" x14ac:dyDescent="0.3">
      <c r="AA1847" s="165"/>
    </row>
    <row r="1848" spans="27:27" x14ac:dyDescent="0.3">
      <c r="AA1848" s="165"/>
    </row>
    <row r="1849" spans="27:27" x14ac:dyDescent="0.3">
      <c r="AA1849" s="165"/>
    </row>
    <row r="1850" spans="27:27" x14ac:dyDescent="0.3">
      <c r="AA1850" s="165"/>
    </row>
    <row r="1851" spans="27:27" x14ac:dyDescent="0.3">
      <c r="AA1851" s="165"/>
    </row>
    <row r="1852" spans="27:27" x14ac:dyDescent="0.3">
      <c r="AA1852" s="165"/>
    </row>
    <row r="1853" spans="27:27" x14ac:dyDescent="0.3">
      <c r="AA1853" s="165"/>
    </row>
    <row r="1854" spans="27:27" x14ac:dyDescent="0.3">
      <c r="AA1854" s="165"/>
    </row>
    <row r="1855" spans="27:27" x14ac:dyDescent="0.3">
      <c r="AA1855" s="165"/>
    </row>
    <row r="1856" spans="27:27" x14ac:dyDescent="0.3">
      <c r="AA1856" s="165"/>
    </row>
    <row r="1857" spans="27:27" x14ac:dyDescent="0.3">
      <c r="AA1857" s="165"/>
    </row>
    <row r="1858" spans="27:27" x14ac:dyDescent="0.3">
      <c r="AA1858" s="165"/>
    </row>
    <row r="1859" spans="27:27" x14ac:dyDescent="0.3">
      <c r="AA1859" s="165"/>
    </row>
    <row r="1860" spans="27:27" x14ac:dyDescent="0.3">
      <c r="AA1860" s="165"/>
    </row>
    <row r="1861" spans="27:27" x14ac:dyDescent="0.3">
      <c r="AA1861" s="165"/>
    </row>
    <row r="1862" spans="27:27" x14ac:dyDescent="0.3">
      <c r="AA1862" s="165"/>
    </row>
    <row r="1863" spans="27:27" x14ac:dyDescent="0.3">
      <c r="AA1863" s="165"/>
    </row>
    <row r="1864" spans="27:27" x14ac:dyDescent="0.3">
      <c r="AA1864" s="165"/>
    </row>
    <row r="1865" spans="27:27" x14ac:dyDescent="0.3">
      <c r="AA1865" s="165"/>
    </row>
    <row r="1866" spans="27:27" x14ac:dyDescent="0.3">
      <c r="AA1866" s="165"/>
    </row>
    <row r="1867" spans="27:27" x14ac:dyDescent="0.3">
      <c r="AA1867" s="165"/>
    </row>
    <row r="1868" spans="27:27" x14ac:dyDescent="0.3">
      <c r="AA1868" s="165"/>
    </row>
    <row r="1869" spans="27:27" x14ac:dyDescent="0.3">
      <c r="AA1869" s="165"/>
    </row>
    <row r="1870" spans="27:27" x14ac:dyDescent="0.3">
      <c r="AA1870" s="165"/>
    </row>
    <row r="1871" spans="27:27" x14ac:dyDescent="0.3">
      <c r="AA1871" s="165"/>
    </row>
    <row r="1872" spans="27:27" x14ac:dyDescent="0.3">
      <c r="AA1872" s="165"/>
    </row>
    <row r="1873" spans="27:27" x14ac:dyDescent="0.3">
      <c r="AA1873" s="165"/>
    </row>
    <row r="1874" spans="27:27" x14ac:dyDescent="0.3">
      <c r="AA1874" s="165"/>
    </row>
    <row r="1875" spans="27:27" x14ac:dyDescent="0.3">
      <c r="AA1875" s="165"/>
    </row>
    <row r="1876" spans="27:27" x14ac:dyDescent="0.3">
      <c r="AA1876" s="165"/>
    </row>
    <row r="1877" spans="27:27" x14ac:dyDescent="0.3">
      <c r="AA1877" s="165"/>
    </row>
    <row r="1878" spans="27:27" x14ac:dyDescent="0.3">
      <c r="AA1878" s="165"/>
    </row>
    <row r="1879" spans="27:27" x14ac:dyDescent="0.3">
      <c r="AA1879" s="165"/>
    </row>
    <row r="1880" spans="27:27" x14ac:dyDescent="0.3">
      <c r="AA1880" s="165"/>
    </row>
    <row r="1881" spans="27:27" x14ac:dyDescent="0.3">
      <c r="AA1881" s="165"/>
    </row>
    <row r="1882" spans="27:27" x14ac:dyDescent="0.3">
      <c r="AA1882" s="165"/>
    </row>
    <row r="1883" spans="27:27" x14ac:dyDescent="0.3">
      <c r="AA1883" s="165"/>
    </row>
    <row r="1884" spans="27:27" x14ac:dyDescent="0.3">
      <c r="AA1884" s="165"/>
    </row>
    <row r="1885" spans="27:27" x14ac:dyDescent="0.3">
      <c r="AA1885" s="165"/>
    </row>
    <row r="1886" spans="27:27" x14ac:dyDescent="0.3">
      <c r="AA1886" s="165"/>
    </row>
    <row r="1887" spans="27:27" x14ac:dyDescent="0.3">
      <c r="AA1887" s="165"/>
    </row>
    <row r="1888" spans="27:27" x14ac:dyDescent="0.3">
      <c r="AA1888" s="165"/>
    </row>
    <row r="1889" spans="27:27" x14ac:dyDescent="0.3">
      <c r="AA1889" s="165"/>
    </row>
    <row r="1890" spans="27:27" x14ac:dyDescent="0.3">
      <c r="AA1890" s="165"/>
    </row>
    <row r="1891" spans="27:27" x14ac:dyDescent="0.3">
      <c r="AA1891" s="165"/>
    </row>
    <row r="1892" spans="27:27" x14ac:dyDescent="0.3">
      <c r="AA1892" s="165"/>
    </row>
    <row r="1893" spans="27:27" x14ac:dyDescent="0.3">
      <c r="AA1893" s="165"/>
    </row>
    <row r="1894" spans="27:27" x14ac:dyDescent="0.3">
      <c r="AA1894" s="165"/>
    </row>
    <row r="1895" spans="27:27" x14ac:dyDescent="0.3">
      <c r="AA1895" s="165"/>
    </row>
    <row r="1896" spans="27:27" x14ac:dyDescent="0.3">
      <c r="AA1896" s="165"/>
    </row>
    <row r="1897" spans="27:27" x14ac:dyDescent="0.3">
      <c r="AA1897" s="165"/>
    </row>
    <row r="1898" spans="27:27" x14ac:dyDescent="0.3">
      <c r="AA1898" s="165"/>
    </row>
    <row r="1899" spans="27:27" x14ac:dyDescent="0.3">
      <c r="AA1899" s="165"/>
    </row>
    <row r="1900" spans="27:27" x14ac:dyDescent="0.3">
      <c r="AA1900" s="165"/>
    </row>
    <row r="1901" spans="27:27" x14ac:dyDescent="0.3">
      <c r="AA1901" s="165"/>
    </row>
    <row r="1902" spans="27:27" x14ac:dyDescent="0.3">
      <c r="AA1902" s="165"/>
    </row>
    <row r="1903" spans="27:27" x14ac:dyDescent="0.3">
      <c r="AA1903" s="165"/>
    </row>
    <row r="1904" spans="27:27" x14ac:dyDescent="0.3">
      <c r="AA1904" s="165"/>
    </row>
    <row r="1905" spans="27:27" x14ac:dyDescent="0.3">
      <c r="AA1905" s="165"/>
    </row>
    <row r="1906" spans="27:27" x14ac:dyDescent="0.3">
      <c r="AA1906" s="165"/>
    </row>
    <row r="1907" spans="27:27" x14ac:dyDescent="0.3">
      <c r="AA1907" s="165"/>
    </row>
    <row r="1908" spans="27:27" x14ac:dyDescent="0.3">
      <c r="AA1908" s="165"/>
    </row>
    <row r="1909" spans="27:27" x14ac:dyDescent="0.3">
      <c r="AA1909" s="165"/>
    </row>
    <row r="1910" spans="27:27" x14ac:dyDescent="0.3">
      <c r="AA1910" s="165"/>
    </row>
    <row r="1911" spans="27:27" x14ac:dyDescent="0.3">
      <c r="AA1911" s="165"/>
    </row>
    <row r="1912" spans="27:27" x14ac:dyDescent="0.3">
      <c r="AA1912" s="165"/>
    </row>
    <row r="1913" spans="27:27" x14ac:dyDescent="0.3">
      <c r="AA1913" s="165"/>
    </row>
    <row r="1914" spans="27:27" x14ac:dyDescent="0.3">
      <c r="AA1914" s="165"/>
    </row>
    <row r="1915" spans="27:27" x14ac:dyDescent="0.3">
      <c r="AA1915" s="165"/>
    </row>
    <row r="1916" spans="27:27" x14ac:dyDescent="0.3">
      <c r="AA1916" s="165"/>
    </row>
    <row r="1917" spans="27:27" x14ac:dyDescent="0.3">
      <c r="AA1917" s="165"/>
    </row>
    <row r="1918" spans="27:27" x14ac:dyDescent="0.3">
      <c r="AA1918" s="165"/>
    </row>
    <row r="1919" spans="27:27" x14ac:dyDescent="0.3">
      <c r="AA1919" s="165"/>
    </row>
    <row r="1920" spans="27:27" x14ac:dyDescent="0.3">
      <c r="AA1920" s="165"/>
    </row>
    <row r="1921" spans="27:27" x14ac:dyDescent="0.3">
      <c r="AA1921" s="165"/>
    </row>
    <row r="1922" spans="27:27" x14ac:dyDescent="0.3">
      <c r="AA1922" s="165"/>
    </row>
    <row r="1923" spans="27:27" x14ac:dyDescent="0.3">
      <c r="AA1923" s="165"/>
    </row>
    <row r="1924" spans="27:27" x14ac:dyDescent="0.3">
      <c r="AA1924" s="165"/>
    </row>
    <row r="1925" spans="27:27" x14ac:dyDescent="0.3">
      <c r="AA1925" s="165"/>
    </row>
    <row r="1926" spans="27:27" x14ac:dyDescent="0.3">
      <c r="AA1926" s="165"/>
    </row>
    <row r="1927" spans="27:27" x14ac:dyDescent="0.3">
      <c r="AA1927" s="165"/>
    </row>
    <row r="1928" spans="27:27" x14ac:dyDescent="0.3">
      <c r="AA1928" s="165"/>
    </row>
    <row r="1929" spans="27:27" x14ac:dyDescent="0.3">
      <c r="AA1929" s="165"/>
    </row>
    <row r="1930" spans="27:27" x14ac:dyDescent="0.3">
      <c r="AA1930" s="165"/>
    </row>
    <row r="1931" spans="27:27" x14ac:dyDescent="0.3">
      <c r="AA1931" s="165"/>
    </row>
    <row r="1932" spans="27:27" x14ac:dyDescent="0.3">
      <c r="AA1932" s="165"/>
    </row>
    <row r="1933" spans="27:27" x14ac:dyDescent="0.3">
      <c r="AA1933" s="165"/>
    </row>
    <row r="1934" spans="27:27" x14ac:dyDescent="0.3">
      <c r="AA1934" s="165"/>
    </row>
    <row r="1935" spans="27:27" x14ac:dyDescent="0.3">
      <c r="AA1935" s="165"/>
    </row>
    <row r="1936" spans="27:27" x14ac:dyDescent="0.3">
      <c r="AA1936" s="165"/>
    </row>
    <row r="1937" spans="27:27" x14ac:dyDescent="0.3">
      <c r="AA1937" s="165"/>
    </row>
    <row r="1938" spans="27:27" x14ac:dyDescent="0.3">
      <c r="AA1938" s="165"/>
    </row>
    <row r="1939" spans="27:27" x14ac:dyDescent="0.3">
      <c r="AA1939" s="165"/>
    </row>
    <row r="1940" spans="27:27" x14ac:dyDescent="0.3">
      <c r="AA1940" s="165"/>
    </row>
    <row r="1941" spans="27:27" x14ac:dyDescent="0.3">
      <c r="AA1941" s="165"/>
    </row>
    <row r="1942" spans="27:27" x14ac:dyDescent="0.3">
      <c r="AA1942" s="165"/>
    </row>
    <row r="1943" spans="27:27" x14ac:dyDescent="0.3">
      <c r="AA1943" s="165"/>
    </row>
    <row r="1944" spans="27:27" x14ac:dyDescent="0.3">
      <c r="AA1944" s="165"/>
    </row>
    <row r="1945" spans="27:27" x14ac:dyDescent="0.3">
      <c r="AA1945" s="165"/>
    </row>
    <row r="1946" spans="27:27" x14ac:dyDescent="0.3">
      <c r="AA1946" s="165"/>
    </row>
    <row r="1947" spans="27:27" x14ac:dyDescent="0.3">
      <c r="AA1947" s="165"/>
    </row>
    <row r="1948" spans="27:27" x14ac:dyDescent="0.3">
      <c r="AA1948" s="165"/>
    </row>
    <row r="1949" spans="27:27" x14ac:dyDescent="0.3">
      <c r="AA1949" s="165"/>
    </row>
    <row r="1950" spans="27:27" x14ac:dyDescent="0.3">
      <c r="AA1950" s="165"/>
    </row>
    <row r="1951" spans="27:27" x14ac:dyDescent="0.3">
      <c r="AA1951" s="165"/>
    </row>
    <row r="1952" spans="27:27" x14ac:dyDescent="0.3">
      <c r="AA1952" s="165"/>
    </row>
    <row r="1953" spans="27:27" x14ac:dyDescent="0.3">
      <c r="AA1953" s="165"/>
    </row>
    <row r="1954" spans="27:27" x14ac:dyDescent="0.3">
      <c r="AA1954" s="165"/>
    </row>
    <row r="1955" spans="27:27" x14ac:dyDescent="0.3">
      <c r="AA1955" s="165"/>
    </row>
    <row r="1956" spans="27:27" x14ac:dyDescent="0.3">
      <c r="AA1956" s="165"/>
    </row>
    <row r="1957" spans="27:27" x14ac:dyDescent="0.3">
      <c r="AA1957" s="165"/>
    </row>
    <row r="1958" spans="27:27" x14ac:dyDescent="0.3">
      <c r="AA1958" s="165"/>
    </row>
    <row r="1959" spans="27:27" x14ac:dyDescent="0.3">
      <c r="AA1959" s="165"/>
    </row>
    <row r="1960" spans="27:27" x14ac:dyDescent="0.3">
      <c r="AA1960" s="165"/>
    </row>
    <row r="1961" spans="27:27" x14ac:dyDescent="0.3">
      <c r="AA1961" s="165"/>
    </row>
    <row r="1962" spans="27:27" x14ac:dyDescent="0.3">
      <c r="AA1962" s="165"/>
    </row>
    <row r="1963" spans="27:27" x14ac:dyDescent="0.3">
      <c r="AA1963" s="165"/>
    </row>
    <row r="1964" spans="27:27" x14ac:dyDescent="0.3">
      <c r="AA1964" s="165"/>
    </row>
    <row r="1965" spans="27:27" x14ac:dyDescent="0.3">
      <c r="AA1965" s="165"/>
    </row>
    <row r="1966" spans="27:27" x14ac:dyDescent="0.3">
      <c r="AA1966" s="165"/>
    </row>
    <row r="1967" spans="27:27" x14ac:dyDescent="0.3">
      <c r="AA1967" s="165"/>
    </row>
    <row r="1968" spans="27:27" x14ac:dyDescent="0.3">
      <c r="AA1968" s="165"/>
    </row>
    <row r="1969" spans="27:27" x14ac:dyDescent="0.3">
      <c r="AA1969" s="165"/>
    </row>
    <row r="1970" spans="27:27" x14ac:dyDescent="0.3">
      <c r="AA1970" s="165"/>
    </row>
    <row r="1971" spans="27:27" x14ac:dyDescent="0.3">
      <c r="AA1971" s="165"/>
    </row>
    <row r="1972" spans="27:27" x14ac:dyDescent="0.3">
      <c r="AA1972" s="165"/>
    </row>
    <row r="1973" spans="27:27" x14ac:dyDescent="0.3">
      <c r="AA1973" s="165"/>
    </row>
    <row r="1974" spans="27:27" x14ac:dyDescent="0.3">
      <c r="AA1974" s="165"/>
    </row>
    <row r="1975" spans="27:27" x14ac:dyDescent="0.3">
      <c r="AA1975" s="165"/>
    </row>
    <row r="1976" spans="27:27" x14ac:dyDescent="0.3">
      <c r="AA1976" s="165"/>
    </row>
    <row r="1977" spans="27:27" x14ac:dyDescent="0.3">
      <c r="AA1977" s="165"/>
    </row>
    <row r="1978" spans="27:27" x14ac:dyDescent="0.3">
      <c r="AA1978" s="165"/>
    </row>
    <row r="1979" spans="27:27" x14ac:dyDescent="0.3">
      <c r="AA1979" s="165"/>
    </row>
    <row r="1980" spans="27:27" x14ac:dyDescent="0.3">
      <c r="AA1980" s="165"/>
    </row>
    <row r="1981" spans="27:27" x14ac:dyDescent="0.3">
      <c r="AA1981" s="165"/>
    </row>
    <row r="1982" spans="27:27" x14ac:dyDescent="0.3">
      <c r="AA1982" s="165"/>
    </row>
    <row r="1983" spans="27:27" x14ac:dyDescent="0.3">
      <c r="AA1983" s="165"/>
    </row>
    <row r="1984" spans="27:27" x14ac:dyDescent="0.3">
      <c r="AA1984" s="165"/>
    </row>
    <row r="1985" spans="27:27" x14ac:dyDescent="0.3">
      <c r="AA1985" s="165"/>
    </row>
    <row r="1986" spans="27:27" x14ac:dyDescent="0.3">
      <c r="AA1986" s="165"/>
    </row>
    <row r="1987" spans="27:27" x14ac:dyDescent="0.3">
      <c r="AA1987" s="165"/>
    </row>
    <row r="1988" spans="27:27" x14ac:dyDescent="0.3">
      <c r="AA1988" s="165"/>
    </row>
    <row r="1989" spans="27:27" x14ac:dyDescent="0.3">
      <c r="AA1989" s="165"/>
    </row>
    <row r="1990" spans="27:27" x14ac:dyDescent="0.3">
      <c r="AA1990" s="165"/>
    </row>
    <row r="1991" spans="27:27" x14ac:dyDescent="0.3">
      <c r="AA1991" s="165"/>
    </row>
    <row r="1992" spans="27:27" x14ac:dyDescent="0.3">
      <c r="AA1992" s="165"/>
    </row>
    <row r="1993" spans="27:27" x14ac:dyDescent="0.3">
      <c r="AA1993" s="165"/>
    </row>
    <row r="1994" spans="27:27" x14ac:dyDescent="0.3">
      <c r="AA1994" s="165"/>
    </row>
    <row r="1995" spans="27:27" x14ac:dyDescent="0.3">
      <c r="AA1995" s="165"/>
    </row>
    <row r="1996" spans="27:27" x14ac:dyDescent="0.3">
      <c r="AA1996" s="165"/>
    </row>
    <row r="1997" spans="27:27" x14ac:dyDescent="0.3">
      <c r="AA1997" s="165"/>
    </row>
    <row r="1998" spans="27:27" x14ac:dyDescent="0.3">
      <c r="AA1998" s="165"/>
    </row>
    <row r="1999" spans="27:27" x14ac:dyDescent="0.3">
      <c r="AA1999" s="165"/>
    </row>
    <row r="2000" spans="27:27" x14ac:dyDescent="0.3">
      <c r="AA2000" s="165"/>
    </row>
    <row r="2001" spans="27:27" x14ac:dyDescent="0.3">
      <c r="AA2001" s="165"/>
    </row>
    <row r="2002" spans="27:27" x14ac:dyDescent="0.3">
      <c r="AA2002" s="165"/>
    </row>
    <row r="2003" spans="27:27" x14ac:dyDescent="0.3">
      <c r="AA2003" s="165"/>
    </row>
    <row r="2004" spans="27:27" x14ac:dyDescent="0.3">
      <c r="AA2004" s="165"/>
    </row>
    <row r="2005" spans="27:27" x14ac:dyDescent="0.3">
      <c r="AA2005" s="165"/>
    </row>
    <row r="2006" spans="27:27" x14ac:dyDescent="0.3">
      <c r="AA2006" s="165"/>
    </row>
    <row r="2007" spans="27:27" x14ac:dyDescent="0.3">
      <c r="AA2007" s="165"/>
    </row>
    <row r="2008" spans="27:27" x14ac:dyDescent="0.3">
      <c r="AA2008" s="165"/>
    </row>
    <row r="2009" spans="27:27" x14ac:dyDescent="0.3">
      <c r="AA2009" s="165"/>
    </row>
    <row r="2010" spans="27:27" x14ac:dyDescent="0.3">
      <c r="AA2010" s="165"/>
    </row>
    <row r="2011" spans="27:27" x14ac:dyDescent="0.3">
      <c r="AA2011" s="165"/>
    </row>
    <row r="2012" spans="27:27" x14ac:dyDescent="0.3">
      <c r="AA2012" s="165"/>
    </row>
    <row r="2013" spans="27:27" x14ac:dyDescent="0.3">
      <c r="AA2013" s="165"/>
    </row>
    <row r="2014" spans="27:27" x14ac:dyDescent="0.3">
      <c r="AA2014" s="165"/>
    </row>
    <row r="2015" spans="27:27" x14ac:dyDescent="0.3">
      <c r="AA2015" s="165"/>
    </row>
    <row r="2016" spans="27:27" x14ac:dyDescent="0.3">
      <c r="AA2016" s="165"/>
    </row>
    <row r="2017" spans="27:27" x14ac:dyDescent="0.3">
      <c r="AA2017" s="165"/>
    </row>
    <row r="2018" spans="27:27" x14ac:dyDescent="0.3">
      <c r="AA2018" s="165"/>
    </row>
    <row r="2019" spans="27:27" x14ac:dyDescent="0.3">
      <c r="AA2019" s="165"/>
    </row>
    <row r="2020" spans="27:27" x14ac:dyDescent="0.3">
      <c r="AA2020" s="165"/>
    </row>
    <row r="2021" spans="27:27" x14ac:dyDescent="0.3">
      <c r="AA2021" s="165"/>
    </row>
    <row r="2022" spans="27:27" x14ac:dyDescent="0.3">
      <c r="AA2022" s="165"/>
    </row>
    <row r="2023" spans="27:27" x14ac:dyDescent="0.3">
      <c r="AA2023" s="165"/>
    </row>
    <row r="2024" spans="27:27" x14ac:dyDescent="0.3">
      <c r="AA2024" s="165"/>
    </row>
    <row r="2025" spans="27:27" x14ac:dyDescent="0.3">
      <c r="AA2025" s="165"/>
    </row>
    <row r="2026" spans="27:27" x14ac:dyDescent="0.3">
      <c r="AA2026" s="165"/>
    </row>
    <row r="2027" spans="27:27" x14ac:dyDescent="0.3">
      <c r="AA2027" s="165"/>
    </row>
    <row r="2028" spans="27:27" x14ac:dyDescent="0.3">
      <c r="AA2028" s="165"/>
    </row>
    <row r="2029" spans="27:27" x14ac:dyDescent="0.3">
      <c r="AA2029" s="165"/>
    </row>
    <row r="2030" spans="27:27" x14ac:dyDescent="0.3">
      <c r="AA2030" s="165"/>
    </row>
    <row r="2031" spans="27:27" x14ac:dyDescent="0.3">
      <c r="AA2031" s="165"/>
    </row>
    <row r="2032" spans="27:27" x14ac:dyDescent="0.3">
      <c r="AA2032" s="165"/>
    </row>
    <row r="2033" spans="27:27" x14ac:dyDescent="0.3">
      <c r="AA2033" s="165"/>
    </row>
    <row r="2034" spans="27:27" x14ac:dyDescent="0.3">
      <c r="AA2034" s="165"/>
    </row>
    <row r="2035" spans="27:27" x14ac:dyDescent="0.3">
      <c r="AA2035" s="165"/>
    </row>
    <row r="2036" spans="27:27" x14ac:dyDescent="0.3">
      <c r="AA2036" s="165"/>
    </row>
    <row r="2037" spans="27:27" x14ac:dyDescent="0.3">
      <c r="AA2037" s="165"/>
    </row>
    <row r="2038" spans="27:27" x14ac:dyDescent="0.3">
      <c r="AA2038" s="165"/>
    </row>
    <row r="2039" spans="27:27" x14ac:dyDescent="0.3">
      <c r="AA2039" s="165"/>
    </row>
    <row r="2040" spans="27:27" x14ac:dyDescent="0.3">
      <c r="AA2040" s="165"/>
    </row>
    <row r="2041" spans="27:27" x14ac:dyDescent="0.3">
      <c r="AA2041" s="165"/>
    </row>
    <row r="2042" spans="27:27" x14ac:dyDescent="0.3">
      <c r="AA2042" s="165"/>
    </row>
    <row r="2043" spans="27:27" x14ac:dyDescent="0.3">
      <c r="AA2043" s="165"/>
    </row>
    <row r="2044" spans="27:27" x14ac:dyDescent="0.3">
      <c r="AA2044" s="165"/>
    </row>
    <row r="2045" spans="27:27" x14ac:dyDescent="0.3">
      <c r="AA2045" s="165"/>
    </row>
    <row r="2046" spans="27:27" x14ac:dyDescent="0.3">
      <c r="AA2046" s="165"/>
    </row>
    <row r="2047" spans="27:27" x14ac:dyDescent="0.3">
      <c r="AA2047" s="165"/>
    </row>
    <row r="2048" spans="27:27" x14ac:dyDescent="0.3">
      <c r="AA2048" s="165"/>
    </row>
    <row r="2049" spans="27:27" x14ac:dyDescent="0.3">
      <c r="AA2049" s="165"/>
    </row>
    <row r="2050" spans="27:27" x14ac:dyDescent="0.3">
      <c r="AA2050" s="165"/>
    </row>
    <row r="2051" spans="27:27" x14ac:dyDescent="0.3">
      <c r="AA2051" s="165"/>
    </row>
    <row r="2052" spans="27:27" x14ac:dyDescent="0.3">
      <c r="AA2052" s="165"/>
    </row>
    <row r="2053" spans="27:27" x14ac:dyDescent="0.3">
      <c r="AA2053" s="165"/>
    </row>
    <row r="2054" spans="27:27" x14ac:dyDescent="0.3">
      <c r="AA2054" s="165"/>
    </row>
    <row r="2055" spans="27:27" x14ac:dyDescent="0.3">
      <c r="AA2055" s="165"/>
    </row>
    <row r="2056" spans="27:27" x14ac:dyDescent="0.3">
      <c r="AA2056" s="165"/>
    </row>
    <row r="2057" spans="27:27" x14ac:dyDescent="0.3">
      <c r="AA2057" s="165"/>
    </row>
    <row r="2058" spans="27:27" x14ac:dyDescent="0.3">
      <c r="AA2058" s="165"/>
    </row>
    <row r="2059" spans="27:27" x14ac:dyDescent="0.3">
      <c r="AA2059" s="165"/>
    </row>
    <row r="2060" spans="27:27" x14ac:dyDescent="0.3">
      <c r="AA2060" s="165"/>
    </row>
    <row r="2061" spans="27:27" x14ac:dyDescent="0.3">
      <c r="AA2061" s="165"/>
    </row>
    <row r="2062" spans="27:27" x14ac:dyDescent="0.3">
      <c r="AA2062" s="165"/>
    </row>
    <row r="2063" spans="27:27" x14ac:dyDescent="0.3">
      <c r="AA2063" s="165"/>
    </row>
    <row r="2064" spans="27:27" x14ac:dyDescent="0.3">
      <c r="AA2064" s="165"/>
    </row>
    <row r="2065" spans="27:27" x14ac:dyDescent="0.3">
      <c r="AA2065" s="165"/>
    </row>
    <row r="2066" spans="27:27" x14ac:dyDescent="0.3">
      <c r="AA2066" s="165"/>
    </row>
    <row r="2067" spans="27:27" x14ac:dyDescent="0.3">
      <c r="AA2067" s="165"/>
    </row>
    <row r="2068" spans="27:27" x14ac:dyDescent="0.3">
      <c r="AA2068" s="165"/>
    </row>
    <row r="2069" spans="27:27" x14ac:dyDescent="0.3">
      <c r="AA2069" s="165"/>
    </row>
    <row r="2070" spans="27:27" x14ac:dyDescent="0.3">
      <c r="AA2070" s="165"/>
    </row>
    <row r="2071" spans="27:27" x14ac:dyDescent="0.3">
      <c r="AA2071" s="165"/>
    </row>
    <row r="2072" spans="27:27" x14ac:dyDescent="0.3">
      <c r="AA2072" s="165"/>
    </row>
    <row r="2073" spans="27:27" x14ac:dyDescent="0.3">
      <c r="AA2073" s="165"/>
    </row>
    <row r="2074" spans="27:27" x14ac:dyDescent="0.3">
      <c r="AA2074" s="165"/>
    </row>
    <row r="2075" spans="27:27" x14ac:dyDescent="0.3">
      <c r="AA2075" s="165"/>
    </row>
    <row r="2076" spans="27:27" x14ac:dyDescent="0.3">
      <c r="AA2076" s="165"/>
    </row>
    <row r="2077" spans="27:27" x14ac:dyDescent="0.3">
      <c r="AA2077" s="165"/>
    </row>
    <row r="2078" spans="27:27" x14ac:dyDescent="0.3">
      <c r="AA2078" s="165"/>
    </row>
    <row r="2079" spans="27:27" x14ac:dyDescent="0.3">
      <c r="AA2079" s="165"/>
    </row>
    <row r="2080" spans="27:27" x14ac:dyDescent="0.3">
      <c r="AA2080" s="165"/>
    </row>
    <row r="2081" spans="27:27" x14ac:dyDescent="0.3">
      <c r="AA2081" s="165"/>
    </row>
    <row r="2082" spans="27:27" x14ac:dyDescent="0.3">
      <c r="AA2082" s="165"/>
    </row>
    <row r="2083" spans="27:27" x14ac:dyDescent="0.3">
      <c r="AA2083" s="165"/>
    </row>
    <row r="2084" spans="27:27" x14ac:dyDescent="0.3">
      <c r="AA2084" s="165"/>
    </row>
    <row r="2085" spans="27:27" x14ac:dyDescent="0.3">
      <c r="AA2085" s="165"/>
    </row>
    <row r="2086" spans="27:27" x14ac:dyDescent="0.3">
      <c r="AA2086" s="165"/>
    </row>
    <row r="2087" spans="27:27" x14ac:dyDescent="0.3">
      <c r="AA2087" s="165"/>
    </row>
    <row r="2088" spans="27:27" x14ac:dyDescent="0.3">
      <c r="AA2088" s="165"/>
    </row>
    <row r="2089" spans="27:27" x14ac:dyDescent="0.3">
      <c r="AA2089" s="165"/>
    </row>
    <row r="2090" spans="27:27" x14ac:dyDescent="0.3">
      <c r="AA2090" s="165"/>
    </row>
    <row r="2091" spans="27:27" x14ac:dyDescent="0.3">
      <c r="AA2091" s="165"/>
    </row>
    <row r="2092" spans="27:27" x14ac:dyDescent="0.3">
      <c r="AA2092" s="165"/>
    </row>
    <row r="2093" spans="27:27" x14ac:dyDescent="0.3">
      <c r="AA2093" s="165"/>
    </row>
    <row r="2094" spans="27:27" x14ac:dyDescent="0.3">
      <c r="AA2094" s="165"/>
    </row>
    <row r="2095" spans="27:27" x14ac:dyDescent="0.3">
      <c r="AA2095" s="165"/>
    </row>
    <row r="2096" spans="27:27" x14ac:dyDescent="0.3">
      <c r="AA2096" s="165"/>
    </row>
    <row r="2097" spans="27:27" x14ac:dyDescent="0.3">
      <c r="AA2097" s="165"/>
    </row>
    <row r="2098" spans="27:27" x14ac:dyDescent="0.3">
      <c r="AA2098" s="165"/>
    </row>
    <row r="2099" spans="27:27" x14ac:dyDescent="0.3">
      <c r="AA2099" s="165"/>
    </row>
    <row r="2100" spans="27:27" x14ac:dyDescent="0.3">
      <c r="AA2100" s="165"/>
    </row>
    <row r="2101" spans="27:27" x14ac:dyDescent="0.3">
      <c r="AA2101" s="165"/>
    </row>
    <row r="2102" spans="27:27" x14ac:dyDescent="0.3">
      <c r="AA2102" s="165"/>
    </row>
    <row r="2103" spans="27:27" x14ac:dyDescent="0.3">
      <c r="AA2103" s="165"/>
    </row>
    <row r="2104" spans="27:27" x14ac:dyDescent="0.3">
      <c r="AA2104" s="165"/>
    </row>
    <row r="2105" spans="27:27" x14ac:dyDescent="0.3">
      <c r="AA2105" s="165"/>
    </row>
    <row r="2106" spans="27:27" x14ac:dyDescent="0.3">
      <c r="AA2106" s="165"/>
    </row>
    <row r="2107" spans="27:27" x14ac:dyDescent="0.3">
      <c r="AA2107" s="165"/>
    </row>
    <row r="2108" spans="27:27" x14ac:dyDescent="0.3">
      <c r="AA2108" s="165"/>
    </row>
    <row r="2109" spans="27:27" x14ac:dyDescent="0.3">
      <c r="AA2109" s="165"/>
    </row>
    <row r="2110" spans="27:27" x14ac:dyDescent="0.3">
      <c r="AA2110" s="165"/>
    </row>
    <row r="2111" spans="27:27" x14ac:dyDescent="0.3">
      <c r="AA2111" s="165"/>
    </row>
    <row r="2112" spans="27:27" x14ac:dyDescent="0.3">
      <c r="AA2112" s="165"/>
    </row>
    <row r="2113" spans="27:27" x14ac:dyDescent="0.3">
      <c r="AA2113" s="165"/>
    </row>
    <row r="2114" spans="27:27" x14ac:dyDescent="0.3">
      <c r="AA2114" s="165"/>
    </row>
    <row r="2115" spans="27:27" x14ac:dyDescent="0.3">
      <c r="AA2115" s="165"/>
    </row>
    <row r="2116" spans="27:27" x14ac:dyDescent="0.3">
      <c r="AA2116" s="165"/>
    </row>
    <row r="2117" spans="27:27" x14ac:dyDescent="0.3">
      <c r="AA2117" s="165"/>
    </row>
    <row r="2118" spans="27:27" x14ac:dyDescent="0.3">
      <c r="AA2118" s="165"/>
    </row>
    <row r="2119" spans="27:27" x14ac:dyDescent="0.3">
      <c r="AA2119" s="165"/>
    </row>
    <row r="2120" spans="27:27" x14ac:dyDescent="0.3">
      <c r="AA2120" s="165"/>
    </row>
    <row r="2121" spans="27:27" x14ac:dyDescent="0.3">
      <c r="AA2121" s="165"/>
    </row>
    <row r="2122" spans="27:27" x14ac:dyDescent="0.3">
      <c r="AA2122" s="165"/>
    </row>
    <row r="2123" spans="27:27" x14ac:dyDescent="0.3">
      <c r="AA2123" s="165"/>
    </row>
    <row r="2124" spans="27:27" x14ac:dyDescent="0.3">
      <c r="AA2124" s="165"/>
    </row>
    <row r="2125" spans="27:27" x14ac:dyDescent="0.3">
      <c r="AA2125" s="165"/>
    </row>
    <row r="2126" spans="27:27" x14ac:dyDescent="0.3">
      <c r="AA2126" s="165"/>
    </row>
    <row r="2127" spans="27:27" x14ac:dyDescent="0.3">
      <c r="AA2127" s="165"/>
    </row>
    <row r="2128" spans="27:27" x14ac:dyDescent="0.3">
      <c r="AA2128" s="165"/>
    </row>
    <row r="2129" spans="27:27" x14ac:dyDescent="0.3">
      <c r="AA2129" s="165"/>
    </row>
    <row r="2130" spans="27:27" x14ac:dyDescent="0.3">
      <c r="AA2130" s="165"/>
    </row>
    <row r="2131" spans="27:27" x14ac:dyDescent="0.3">
      <c r="AA2131" s="165"/>
    </row>
    <row r="2132" spans="27:27" x14ac:dyDescent="0.3">
      <c r="AA2132" s="165"/>
    </row>
    <row r="2133" spans="27:27" x14ac:dyDescent="0.3">
      <c r="AA2133" s="165"/>
    </row>
    <row r="2134" spans="27:27" x14ac:dyDescent="0.3">
      <c r="AA2134" s="165"/>
    </row>
    <row r="2135" spans="27:27" x14ac:dyDescent="0.3">
      <c r="AA2135" s="165"/>
    </row>
    <row r="2136" spans="27:27" x14ac:dyDescent="0.3">
      <c r="AA2136" s="165"/>
    </row>
    <row r="2137" spans="27:27" x14ac:dyDescent="0.3">
      <c r="AA2137" s="165"/>
    </row>
    <row r="2138" spans="27:27" x14ac:dyDescent="0.3">
      <c r="AA2138" s="165"/>
    </row>
    <row r="2139" spans="27:27" x14ac:dyDescent="0.3">
      <c r="AA2139" s="165"/>
    </row>
    <row r="2140" spans="27:27" x14ac:dyDescent="0.3">
      <c r="AA2140" s="165"/>
    </row>
    <row r="2141" spans="27:27" x14ac:dyDescent="0.3">
      <c r="AA2141" s="165"/>
    </row>
    <row r="2142" spans="27:27" x14ac:dyDescent="0.3">
      <c r="AA2142" s="165"/>
    </row>
    <row r="2143" spans="27:27" x14ac:dyDescent="0.3">
      <c r="AA2143" s="165"/>
    </row>
    <row r="2144" spans="27:27" x14ac:dyDescent="0.3">
      <c r="AA2144" s="165"/>
    </row>
    <row r="2145" spans="27:27" x14ac:dyDescent="0.3">
      <c r="AA2145" s="165"/>
    </row>
    <row r="2146" spans="27:27" x14ac:dyDescent="0.3">
      <c r="AA2146" s="165"/>
    </row>
    <row r="2147" spans="27:27" x14ac:dyDescent="0.3">
      <c r="AA2147" s="165"/>
    </row>
    <row r="2148" spans="27:27" x14ac:dyDescent="0.3">
      <c r="AA2148" s="165"/>
    </row>
    <row r="2149" spans="27:27" x14ac:dyDescent="0.3">
      <c r="AA2149" s="165"/>
    </row>
    <row r="2150" spans="27:27" x14ac:dyDescent="0.3">
      <c r="AA2150" s="165"/>
    </row>
    <row r="2151" spans="27:27" x14ac:dyDescent="0.3">
      <c r="AA2151" s="165"/>
    </row>
    <row r="2152" spans="27:27" x14ac:dyDescent="0.3">
      <c r="AA2152" s="165"/>
    </row>
    <row r="2153" spans="27:27" x14ac:dyDescent="0.3">
      <c r="AA2153" s="165"/>
    </row>
    <row r="2154" spans="27:27" x14ac:dyDescent="0.3">
      <c r="AA2154" s="165"/>
    </row>
    <row r="2155" spans="27:27" x14ac:dyDescent="0.3">
      <c r="AA2155" s="165"/>
    </row>
    <row r="2156" spans="27:27" x14ac:dyDescent="0.3">
      <c r="AA2156" s="165"/>
    </row>
    <row r="2157" spans="27:27" x14ac:dyDescent="0.3">
      <c r="AA2157" s="165"/>
    </row>
    <row r="2158" spans="27:27" x14ac:dyDescent="0.3">
      <c r="AA2158" s="165"/>
    </row>
    <row r="2159" spans="27:27" x14ac:dyDescent="0.3">
      <c r="AA2159" s="165"/>
    </row>
    <row r="2160" spans="27:27" x14ac:dyDescent="0.3">
      <c r="AA2160" s="165"/>
    </row>
    <row r="2161" spans="27:27" x14ac:dyDescent="0.3">
      <c r="AA2161" s="165"/>
    </row>
    <row r="2162" spans="27:27" x14ac:dyDescent="0.3">
      <c r="AA2162" s="165"/>
    </row>
    <row r="2163" spans="27:27" x14ac:dyDescent="0.3">
      <c r="AA2163" s="165"/>
    </row>
    <row r="2164" spans="27:27" x14ac:dyDescent="0.3">
      <c r="AA2164" s="165"/>
    </row>
    <row r="2165" spans="27:27" x14ac:dyDescent="0.3">
      <c r="AA2165" s="165"/>
    </row>
    <row r="2166" spans="27:27" x14ac:dyDescent="0.3">
      <c r="AA2166" s="165"/>
    </row>
    <row r="2167" spans="27:27" x14ac:dyDescent="0.3">
      <c r="AA2167" s="165"/>
    </row>
    <row r="2168" spans="27:27" x14ac:dyDescent="0.3">
      <c r="AA2168" s="165"/>
    </row>
    <row r="2169" spans="27:27" x14ac:dyDescent="0.3">
      <c r="AA2169" s="165"/>
    </row>
    <row r="2170" spans="27:27" x14ac:dyDescent="0.3">
      <c r="AA2170" s="165"/>
    </row>
    <row r="2171" spans="27:27" x14ac:dyDescent="0.3">
      <c r="AA2171" s="165"/>
    </row>
    <row r="2172" spans="27:27" x14ac:dyDescent="0.3">
      <c r="AA2172" s="165"/>
    </row>
    <row r="2173" spans="27:27" x14ac:dyDescent="0.3">
      <c r="AA2173" s="165"/>
    </row>
    <row r="2174" spans="27:27" x14ac:dyDescent="0.3">
      <c r="AA2174" s="165"/>
    </row>
    <row r="2175" spans="27:27" x14ac:dyDescent="0.3">
      <c r="AA2175" s="165"/>
    </row>
    <row r="2176" spans="27:27" x14ac:dyDescent="0.3">
      <c r="AA2176" s="165"/>
    </row>
    <row r="2177" spans="27:27" x14ac:dyDescent="0.3">
      <c r="AA2177" s="165"/>
    </row>
    <row r="2178" spans="27:27" x14ac:dyDescent="0.3">
      <c r="AA2178" s="165"/>
    </row>
    <row r="2179" spans="27:27" x14ac:dyDescent="0.3">
      <c r="AA2179" s="165"/>
    </row>
    <row r="2180" spans="27:27" x14ac:dyDescent="0.3">
      <c r="AA2180" s="165"/>
    </row>
    <row r="2181" spans="27:27" x14ac:dyDescent="0.3">
      <c r="AA2181" s="165"/>
    </row>
    <row r="2182" spans="27:27" x14ac:dyDescent="0.3">
      <c r="AA2182" s="165"/>
    </row>
    <row r="2183" spans="27:27" x14ac:dyDescent="0.3">
      <c r="AA2183" s="165"/>
    </row>
    <row r="2184" spans="27:27" x14ac:dyDescent="0.3">
      <c r="AA2184" s="165"/>
    </row>
    <row r="2185" spans="27:27" x14ac:dyDescent="0.3">
      <c r="AA2185" s="165"/>
    </row>
    <row r="2186" spans="27:27" x14ac:dyDescent="0.3">
      <c r="AA2186" s="165"/>
    </row>
    <row r="2187" spans="27:27" x14ac:dyDescent="0.3">
      <c r="AA2187" s="165"/>
    </row>
    <row r="2188" spans="27:27" x14ac:dyDescent="0.3">
      <c r="AA2188" s="165"/>
    </row>
    <row r="2189" spans="27:27" x14ac:dyDescent="0.3">
      <c r="AA2189" s="165"/>
    </row>
    <row r="2190" spans="27:27" x14ac:dyDescent="0.3">
      <c r="AA2190" s="165"/>
    </row>
    <row r="2191" spans="27:27" x14ac:dyDescent="0.3">
      <c r="AA2191" s="165"/>
    </row>
    <row r="2192" spans="27:27" x14ac:dyDescent="0.3">
      <c r="AA2192" s="165"/>
    </row>
    <row r="2193" spans="27:27" x14ac:dyDescent="0.3">
      <c r="AA2193" s="165"/>
    </row>
    <row r="2194" spans="27:27" x14ac:dyDescent="0.3">
      <c r="AA2194" s="165"/>
    </row>
    <row r="2195" spans="27:27" x14ac:dyDescent="0.3">
      <c r="AA2195" s="165"/>
    </row>
    <row r="2196" spans="27:27" x14ac:dyDescent="0.3">
      <c r="AA2196" s="165"/>
    </row>
    <row r="2197" spans="27:27" x14ac:dyDescent="0.3">
      <c r="AA2197" s="165"/>
    </row>
    <row r="2198" spans="27:27" x14ac:dyDescent="0.3">
      <c r="AA2198" s="165"/>
    </row>
    <row r="2199" spans="27:27" x14ac:dyDescent="0.3">
      <c r="AA2199" s="165"/>
    </row>
    <row r="2200" spans="27:27" x14ac:dyDescent="0.3">
      <c r="AA2200" s="165"/>
    </row>
    <row r="2201" spans="27:27" x14ac:dyDescent="0.3">
      <c r="AA2201" s="165"/>
    </row>
    <row r="2202" spans="27:27" x14ac:dyDescent="0.3">
      <c r="AA2202" s="165"/>
    </row>
    <row r="2203" spans="27:27" x14ac:dyDescent="0.3">
      <c r="AA2203" s="165"/>
    </row>
    <row r="2204" spans="27:27" x14ac:dyDescent="0.3">
      <c r="AA2204" s="165"/>
    </row>
    <row r="2205" spans="27:27" x14ac:dyDescent="0.3">
      <c r="AA2205" s="165"/>
    </row>
    <row r="2206" spans="27:27" x14ac:dyDescent="0.3">
      <c r="AA2206" s="165"/>
    </row>
    <row r="2207" spans="27:27" x14ac:dyDescent="0.3">
      <c r="AA2207" s="165"/>
    </row>
    <row r="2208" spans="27:27" x14ac:dyDescent="0.3">
      <c r="AA2208" s="165"/>
    </row>
    <row r="2209" spans="27:27" x14ac:dyDescent="0.3">
      <c r="AA2209" s="165"/>
    </row>
    <row r="2210" spans="27:27" x14ac:dyDescent="0.3">
      <c r="AA2210" s="165"/>
    </row>
    <row r="2211" spans="27:27" x14ac:dyDescent="0.3">
      <c r="AA2211" s="165"/>
    </row>
    <row r="2212" spans="27:27" x14ac:dyDescent="0.3">
      <c r="AA2212" s="165"/>
    </row>
    <row r="2213" spans="27:27" x14ac:dyDescent="0.3">
      <c r="AA2213" s="165"/>
    </row>
    <row r="2214" spans="27:27" x14ac:dyDescent="0.3">
      <c r="AA2214" s="165"/>
    </row>
    <row r="2215" spans="27:27" x14ac:dyDescent="0.3">
      <c r="AA2215" s="165"/>
    </row>
    <row r="2216" spans="27:27" x14ac:dyDescent="0.3">
      <c r="AA2216" s="165"/>
    </row>
    <row r="2217" spans="27:27" x14ac:dyDescent="0.3">
      <c r="AA2217" s="165"/>
    </row>
    <row r="2218" spans="27:27" x14ac:dyDescent="0.3">
      <c r="AA2218" s="165"/>
    </row>
    <row r="2219" spans="27:27" x14ac:dyDescent="0.3">
      <c r="AA2219" s="165"/>
    </row>
    <row r="2220" spans="27:27" x14ac:dyDescent="0.3">
      <c r="AA2220" s="165"/>
    </row>
    <row r="2221" spans="27:27" x14ac:dyDescent="0.3">
      <c r="AA2221" s="165"/>
    </row>
    <row r="2222" spans="27:27" x14ac:dyDescent="0.3">
      <c r="AA2222" s="165"/>
    </row>
    <row r="2223" spans="27:27" x14ac:dyDescent="0.3">
      <c r="AA2223" s="165"/>
    </row>
    <row r="2224" spans="27:27" x14ac:dyDescent="0.3">
      <c r="AA2224" s="165"/>
    </row>
    <row r="2225" spans="27:27" x14ac:dyDescent="0.3">
      <c r="AA2225" s="165"/>
    </row>
    <row r="2226" spans="27:27" x14ac:dyDescent="0.3">
      <c r="AA2226" s="165"/>
    </row>
    <row r="2227" spans="27:27" x14ac:dyDescent="0.3">
      <c r="AA2227" s="165"/>
    </row>
    <row r="2228" spans="27:27" x14ac:dyDescent="0.3">
      <c r="AA2228" s="165"/>
    </row>
    <row r="2229" spans="27:27" x14ac:dyDescent="0.3">
      <c r="AA2229" s="165"/>
    </row>
    <row r="2230" spans="27:27" x14ac:dyDescent="0.3">
      <c r="AA2230" s="165"/>
    </row>
    <row r="2231" spans="27:27" x14ac:dyDescent="0.3">
      <c r="AA2231" s="165"/>
    </row>
    <row r="2232" spans="27:27" x14ac:dyDescent="0.3">
      <c r="AA2232" s="165"/>
    </row>
    <row r="2233" spans="27:27" x14ac:dyDescent="0.3">
      <c r="AA2233" s="165"/>
    </row>
    <row r="2234" spans="27:27" x14ac:dyDescent="0.3">
      <c r="AA2234" s="165"/>
    </row>
    <row r="2235" spans="27:27" x14ac:dyDescent="0.3">
      <c r="AA2235" s="165"/>
    </row>
    <row r="2236" spans="27:27" x14ac:dyDescent="0.3">
      <c r="AA2236" s="165"/>
    </row>
    <row r="2237" spans="27:27" x14ac:dyDescent="0.3">
      <c r="AA2237" s="165"/>
    </row>
    <row r="2238" spans="27:27" x14ac:dyDescent="0.3">
      <c r="AA2238" s="165"/>
    </row>
    <row r="2239" spans="27:27" x14ac:dyDescent="0.3">
      <c r="AA2239" s="165"/>
    </row>
    <row r="2240" spans="27:27" x14ac:dyDescent="0.3">
      <c r="AA2240" s="165"/>
    </row>
    <row r="2241" spans="27:27" x14ac:dyDescent="0.3">
      <c r="AA2241" s="165"/>
    </row>
    <row r="2242" spans="27:27" x14ac:dyDescent="0.3">
      <c r="AA2242" s="165"/>
    </row>
    <row r="2243" spans="27:27" x14ac:dyDescent="0.3">
      <c r="AA2243" s="165"/>
    </row>
    <row r="2244" spans="27:27" x14ac:dyDescent="0.3">
      <c r="AA2244" s="165"/>
    </row>
    <row r="2245" spans="27:27" x14ac:dyDescent="0.3">
      <c r="AA2245" s="165"/>
    </row>
    <row r="2246" spans="27:27" x14ac:dyDescent="0.3">
      <c r="AA2246" s="165"/>
    </row>
    <row r="2247" spans="27:27" x14ac:dyDescent="0.3">
      <c r="AA2247" s="165"/>
    </row>
    <row r="2248" spans="27:27" x14ac:dyDescent="0.3">
      <c r="AA2248" s="165"/>
    </row>
    <row r="2249" spans="27:27" x14ac:dyDescent="0.3">
      <c r="AA2249" s="165"/>
    </row>
    <row r="2250" spans="27:27" x14ac:dyDescent="0.3">
      <c r="AA2250" s="165"/>
    </row>
    <row r="2251" spans="27:27" x14ac:dyDescent="0.3">
      <c r="AA2251" s="165"/>
    </row>
    <row r="2252" spans="27:27" x14ac:dyDescent="0.3">
      <c r="AA2252" s="165"/>
    </row>
    <row r="2253" spans="27:27" x14ac:dyDescent="0.3">
      <c r="AA2253" s="165"/>
    </row>
    <row r="2254" spans="27:27" x14ac:dyDescent="0.3">
      <c r="AA2254" s="165"/>
    </row>
    <row r="2255" spans="27:27" x14ac:dyDescent="0.3">
      <c r="AA2255" s="165"/>
    </row>
    <row r="2256" spans="27:27" x14ac:dyDescent="0.3">
      <c r="AA2256" s="165"/>
    </row>
    <row r="2257" spans="27:27" x14ac:dyDescent="0.3">
      <c r="AA2257" s="165"/>
    </row>
    <row r="2258" spans="27:27" x14ac:dyDescent="0.3">
      <c r="AA2258" s="165"/>
    </row>
    <row r="2259" spans="27:27" x14ac:dyDescent="0.3">
      <c r="AA2259" s="165"/>
    </row>
    <row r="2260" spans="27:27" x14ac:dyDescent="0.3">
      <c r="AA2260" s="165"/>
    </row>
    <row r="2261" spans="27:27" x14ac:dyDescent="0.3">
      <c r="AA2261" s="165"/>
    </row>
    <row r="2262" spans="27:27" x14ac:dyDescent="0.3">
      <c r="AA2262" s="165"/>
    </row>
    <row r="2263" spans="27:27" x14ac:dyDescent="0.3">
      <c r="AA2263" s="165"/>
    </row>
    <row r="2264" spans="27:27" x14ac:dyDescent="0.3">
      <c r="AA2264" s="165"/>
    </row>
    <row r="2265" spans="27:27" x14ac:dyDescent="0.3">
      <c r="AA2265" s="165"/>
    </row>
    <row r="2266" spans="27:27" x14ac:dyDescent="0.3">
      <c r="AA2266" s="165"/>
    </row>
    <row r="2267" spans="27:27" x14ac:dyDescent="0.3">
      <c r="AA2267" s="165"/>
    </row>
    <row r="2268" spans="27:27" x14ac:dyDescent="0.3">
      <c r="AA2268" s="165"/>
    </row>
    <row r="2269" spans="27:27" x14ac:dyDescent="0.3">
      <c r="AA2269" s="165"/>
    </row>
    <row r="2270" spans="27:27" x14ac:dyDescent="0.3">
      <c r="AA2270" s="165"/>
    </row>
    <row r="2271" spans="27:27" x14ac:dyDescent="0.3">
      <c r="AA2271" s="165"/>
    </row>
    <row r="2272" spans="27:27" x14ac:dyDescent="0.3">
      <c r="AA2272" s="165"/>
    </row>
    <row r="2273" spans="27:27" x14ac:dyDescent="0.3">
      <c r="AA2273" s="165"/>
    </row>
    <row r="2274" spans="27:27" x14ac:dyDescent="0.3">
      <c r="AA2274" s="165"/>
    </row>
    <row r="2275" spans="27:27" x14ac:dyDescent="0.3">
      <c r="AA2275" s="165"/>
    </row>
    <row r="2276" spans="27:27" x14ac:dyDescent="0.3">
      <c r="AA2276" s="165"/>
    </row>
    <row r="2277" spans="27:27" x14ac:dyDescent="0.3">
      <c r="AA2277" s="165"/>
    </row>
    <row r="2278" spans="27:27" x14ac:dyDescent="0.3">
      <c r="AA2278" s="165"/>
    </row>
    <row r="2279" spans="27:27" x14ac:dyDescent="0.3">
      <c r="AA2279" s="165"/>
    </row>
    <row r="2280" spans="27:27" x14ac:dyDescent="0.3">
      <c r="AA2280" s="165"/>
    </row>
    <row r="2281" spans="27:27" x14ac:dyDescent="0.3">
      <c r="AA2281" s="165"/>
    </row>
    <row r="2282" spans="27:27" x14ac:dyDescent="0.3">
      <c r="AA2282" s="165"/>
    </row>
    <row r="2283" spans="27:27" x14ac:dyDescent="0.3">
      <c r="AA2283" s="165"/>
    </row>
    <row r="2284" spans="27:27" x14ac:dyDescent="0.3">
      <c r="AA2284" s="165"/>
    </row>
    <row r="2285" spans="27:27" x14ac:dyDescent="0.3">
      <c r="AA2285" s="165"/>
    </row>
    <row r="2286" spans="27:27" x14ac:dyDescent="0.3">
      <c r="AA2286" s="165"/>
    </row>
    <row r="2287" spans="27:27" x14ac:dyDescent="0.3">
      <c r="AA2287" s="165"/>
    </row>
    <row r="2288" spans="27:27" x14ac:dyDescent="0.3">
      <c r="AA2288" s="165"/>
    </row>
    <row r="2289" spans="27:27" x14ac:dyDescent="0.3">
      <c r="AA2289" s="165"/>
    </row>
    <row r="2290" spans="27:27" x14ac:dyDescent="0.3">
      <c r="AA2290" s="165"/>
    </row>
    <row r="2291" spans="27:27" x14ac:dyDescent="0.3">
      <c r="AA2291" s="165"/>
    </row>
    <row r="2292" spans="27:27" x14ac:dyDescent="0.3">
      <c r="AA2292" s="165"/>
    </row>
    <row r="2293" spans="27:27" x14ac:dyDescent="0.3">
      <c r="AA2293" s="165"/>
    </row>
    <row r="2294" spans="27:27" x14ac:dyDescent="0.3">
      <c r="AA2294" s="165"/>
    </row>
    <row r="2295" spans="27:27" x14ac:dyDescent="0.3">
      <c r="AA2295" s="165"/>
    </row>
    <row r="2296" spans="27:27" x14ac:dyDescent="0.3">
      <c r="AA2296" s="165"/>
    </row>
    <row r="2297" spans="27:27" x14ac:dyDescent="0.3">
      <c r="AA2297" s="165"/>
    </row>
    <row r="2298" spans="27:27" x14ac:dyDescent="0.3">
      <c r="AA2298" s="165"/>
    </row>
    <row r="2299" spans="27:27" x14ac:dyDescent="0.3">
      <c r="AA2299" s="165"/>
    </row>
    <row r="2300" spans="27:27" x14ac:dyDescent="0.3">
      <c r="AA2300" s="165"/>
    </row>
    <row r="2301" spans="27:27" x14ac:dyDescent="0.3">
      <c r="AA2301" s="165"/>
    </row>
    <row r="2302" spans="27:27" x14ac:dyDescent="0.3">
      <c r="AA2302" s="165"/>
    </row>
    <row r="2303" spans="27:27" x14ac:dyDescent="0.3">
      <c r="AA2303" s="165"/>
    </row>
    <row r="2304" spans="27:27" x14ac:dyDescent="0.3">
      <c r="AA2304" s="165"/>
    </row>
    <row r="2305" spans="27:27" x14ac:dyDescent="0.3">
      <c r="AA2305" s="165"/>
    </row>
    <row r="2306" spans="27:27" x14ac:dyDescent="0.3">
      <c r="AA2306" s="165"/>
    </row>
    <row r="2307" spans="27:27" x14ac:dyDescent="0.3">
      <c r="AA2307" s="165"/>
    </row>
    <row r="2308" spans="27:27" x14ac:dyDescent="0.3">
      <c r="AA2308" s="165"/>
    </row>
    <row r="2309" spans="27:27" x14ac:dyDescent="0.3">
      <c r="AA2309" s="165"/>
    </row>
    <row r="2310" spans="27:27" x14ac:dyDescent="0.3">
      <c r="AA2310" s="165"/>
    </row>
    <row r="2311" spans="27:27" x14ac:dyDescent="0.3">
      <c r="AA2311" s="165"/>
    </row>
    <row r="2312" spans="27:27" x14ac:dyDescent="0.3">
      <c r="AA2312" s="165"/>
    </row>
    <row r="2313" spans="27:27" x14ac:dyDescent="0.3">
      <c r="AA2313" s="165"/>
    </row>
    <row r="2314" spans="27:27" x14ac:dyDescent="0.3">
      <c r="AA2314" s="165"/>
    </row>
    <row r="2315" spans="27:27" x14ac:dyDescent="0.3">
      <c r="AA2315" s="165"/>
    </row>
    <row r="2316" spans="27:27" x14ac:dyDescent="0.3">
      <c r="AA2316" s="165"/>
    </row>
    <row r="2317" spans="27:27" x14ac:dyDescent="0.3">
      <c r="AA2317" s="165"/>
    </row>
    <row r="2318" spans="27:27" x14ac:dyDescent="0.3">
      <c r="AA2318" s="165"/>
    </row>
    <row r="2319" spans="27:27" x14ac:dyDescent="0.3">
      <c r="AA2319" s="165"/>
    </row>
    <row r="2320" spans="27:27" x14ac:dyDescent="0.3">
      <c r="AA2320" s="165"/>
    </row>
    <row r="2321" spans="27:27" x14ac:dyDescent="0.3">
      <c r="AA2321" s="165"/>
    </row>
    <row r="2322" spans="27:27" x14ac:dyDescent="0.3">
      <c r="AA2322" s="165"/>
    </row>
    <row r="2323" spans="27:27" x14ac:dyDescent="0.3">
      <c r="AA2323" s="165"/>
    </row>
    <row r="2324" spans="27:27" x14ac:dyDescent="0.3">
      <c r="AA2324" s="165"/>
    </row>
    <row r="2325" spans="27:27" x14ac:dyDescent="0.3">
      <c r="AA2325" s="165"/>
    </row>
    <row r="2326" spans="27:27" x14ac:dyDescent="0.3">
      <c r="AA2326" s="165"/>
    </row>
    <row r="2327" spans="27:27" x14ac:dyDescent="0.3">
      <c r="AA2327" s="165"/>
    </row>
    <row r="2328" spans="27:27" x14ac:dyDescent="0.3">
      <c r="AA2328" s="165"/>
    </row>
    <row r="2329" spans="27:27" x14ac:dyDescent="0.3">
      <c r="AA2329" s="165"/>
    </row>
    <row r="2330" spans="27:27" x14ac:dyDescent="0.3">
      <c r="AA2330" s="165"/>
    </row>
    <row r="2331" spans="27:27" x14ac:dyDescent="0.3">
      <c r="AA2331" s="165"/>
    </row>
    <row r="2332" spans="27:27" x14ac:dyDescent="0.3">
      <c r="AA2332" s="165"/>
    </row>
    <row r="2333" spans="27:27" x14ac:dyDescent="0.3">
      <c r="AA2333" s="165"/>
    </row>
    <row r="2334" spans="27:27" x14ac:dyDescent="0.3">
      <c r="AA2334" s="165"/>
    </row>
    <row r="2335" spans="27:27" x14ac:dyDescent="0.3">
      <c r="AA2335" s="165"/>
    </row>
    <row r="2336" spans="27:27" x14ac:dyDescent="0.3">
      <c r="AA2336" s="165"/>
    </row>
    <row r="2337" spans="27:27" x14ac:dyDescent="0.3">
      <c r="AA2337" s="165"/>
    </row>
    <row r="2338" spans="27:27" x14ac:dyDescent="0.3">
      <c r="AA2338" s="165"/>
    </row>
    <row r="2339" spans="27:27" x14ac:dyDescent="0.3">
      <c r="AA2339" s="165"/>
    </row>
    <row r="2340" spans="27:27" x14ac:dyDescent="0.3">
      <c r="AA2340" s="165"/>
    </row>
    <row r="2341" spans="27:27" x14ac:dyDescent="0.3">
      <c r="AA2341" s="165"/>
    </row>
    <row r="2342" spans="27:27" x14ac:dyDescent="0.3">
      <c r="AA2342" s="165"/>
    </row>
    <row r="2343" spans="27:27" x14ac:dyDescent="0.3">
      <c r="AA2343" s="165"/>
    </row>
    <row r="2344" spans="27:27" x14ac:dyDescent="0.3">
      <c r="AA2344" s="165"/>
    </row>
    <row r="2345" spans="27:27" x14ac:dyDescent="0.3">
      <c r="AA2345" s="165"/>
    </row>
    <row r="2346" spans="27:27" x14ac:dyDescent="0.3">
      <c r="AA2346" s="165"/>
    </row>
    <row r="2347" spans="27:27" x14ac:dyDescent="0.3">
      <c r="AA2347" s="165"/>
    </row>
    <row r="2348" spans="27:27" x14ac:dyDescent="0.3">
      <c r="AA2348" s="165"/>
    </row>
    <row r="2349" spans="27:27" x14ac:dyDescent="0.3">
      <c r="AA2349" s="165"/>
    </row>
    <row r="2350" spans="27:27" x14ac:dyDescent="0.3">
      <c r="AA2350" s="165"/>
    </row>
    <row r="2351" spans="27:27" x14ac:dyDescent="0.3">
      <c r="AA2351" s="165"/>
    </row>
    <row r="2352" spans="27:27" x14ac:dyDescent="0.3">
      <c r="AA2352" s="165"/>
    </row>
    <row r="2353" spans="27:27" x14ac:dyDescent="0.3">
      <c r="AA2353" s="165"/>
    </row>
    <row r="2354" spans="27:27" x14ac:dyDescent="0.3">
      <c r="AA2354" s="165"/>
    </row>
    <row r="2355" spans="27:27" x14ac:dyDescent="0.3">
      <c r="AA2355" s="165"/>
    </row>
    <row r="2356" spans="27:27" x14ac:dyDescent="0.3">
      <c r="AA2356" s="165"/>
    </row>
    <row r="2357" spans="27:27" x14ac:dyDescent="0.3">
      <c r="AA2357" s="165"/>
    </row>
    <row r="2358" spans="27:27" x14ac:dyDescent="0.3">
      <c r="AA2358" s="165"/>
    </row>
    <row r="2359" spans="27:27" x14ac:dyDescent="0.3">
      <c r="AA2359" s="165"/>
    </row>
    <row r="2360" spans="27:27" x14ac:dyDescent="0.3">
      <c r="AA2360" s="165"/>
    </row>
    <row r="2361" spans="27:27" x14ac:dyDescent="0.3">
      <c r="AA2361" s="165"/>
    </row>
    <row r="2362" spans="27:27" x14ac:dyDescent="0.3">
      <c r="AA2362" s="165"/>
    </row>
    <row r="2363" spans="27:27" x14ac:dyDescent="0.3">
      <c r="AA2363" s="165"/>
    </row>
    <row r="2364" spans="27:27" x14ac:dyDescent="0.3">
      <c r="AA2364" s="165"/>
    </row>
    <row r="2365" spans="27:27" x14ac:dyDescent="0.3">
      <c r="AA2365" s="165"/>
    </row>
    <row r="2366" spans="27:27" x14ac:dyDescent="0.3">
      <c r="AA2366" s="165"/>
    </row>
    <row r="2367" spans="27:27" x14ac:dyDescent="0.3">
      <c r="AA2367" s="165"/>
    </row>
    <row r="2368" spans="27:27" x14ac:dyDescent="0.3">
      <c r="AA2368" s="165"/>
    </row>
    <row r="2369" spans="27:27" x14ac:dyDescent="0.3">
      <c r="AA2369" s="165"/>
    </row>
    <row r="2370" spans="27:27" x14ac:dyDescent="0.3">
      <c r="AA2370" s="165"/>
    </row>
    <row r="2371" spans="27:27" x14ac:dyDescent="0.3">
      <c r="AA2371" s="165"/>
    </row>
    <row r="2372" spans="27:27" x14ac:dyDescent="0.3">
      <c r="AA2372" s="165"/>
    </row>
    <row r="2373" spans="27:27" x14ac:dyDescent="0.3">
      <c r="AA2373" s="165"/>
    </row>
    <row r="2374" spans="27:27" x14ac:dyDescent="0.3">
      <c r="AA2374" s="165"/>
    </row>
    <row r="2375" spans="27:27" x14ac:dyDescent="0.3">
      <c r="AA2375" s="165"/>
    </row>
    <row r="2376" spans="27:27" x14ac:dyDescent="0.3">
      <c r="AA2376" s="165"/>
    </row>
    <row r="2377" spans="27:27" x14ac:dyDescent="0.3">
      <c r="AA2377" s="165"/>
    </row>
    <row r="2378" spans="27:27" x14ac:dyDescent="0.3">
      <c r="AA2378" s="165"/>
    </row>
    <row r="2379" spans="27:27" x14ac:dyDescent="0.3">
      <c r="AA2379" s="165"/>
    </row>
    <row r="2380" spans="27:27" x14ac:dyDescent="0.3">
      <c r="AA2380" s="165"/>
    </row>
    <row r="2381" spans="27:27" x14ac:dyDescent="0.3">
      <c r="AA2381" s="165"/>
    </row>
    <row r="2382" spans="27:27" x14ac:dyDescent="0.3">
      <c r="AA2382" s="165"/>
    </row>
    <row r="2383" spans="27:27" x14ac:dyDescent="0.3">
      <c r="AA2383" s="165"/>
    </row>
    <row r="2384" spans="27:27" x14ac:dyDescent="0.3">
      <c r="AA2384" s="165"/>
    </row>
    <row r="2385" spans="27:27" x14ac:dyDescent="0.3">
      <c r="AA2385" s="165"/>
    </row>
    <row r="2386" spans="27:27" x14ac:dyDescent="0.3">
      <c r="AA2386" s="165"/>
    </row>
    <row r="2387" spans="27:27" x14ac:dyDescent="0.3">
      <c r="AA2387" s="165"/>
    </row>
    <row r="2388" spans="27:27" x14ac:dyDescent="0.3">
      <c r="AA2388" s="165"/>
    </row>
    <row r="2389" spans="27:27" x14ac:dyDescent="0.3">
      <c r="AA2389" s="165"/>
    </row>
    <row r="2390" spans="27:27" x14ac:dyDescent="0.3">
      <c r="AA2390" s="165"/>
    </row>
    <row r="2391" spans="27:27" x14ac:dyDescent="0.3">
      <c r="AA2391" s="165"/>
    </row>
    <row r="2392" spans="27:27" x14ac:dyDescent="0.3">
      <c r="AA2392" s="165"/>
    </row>
    <row r="2393" spans="27:27" x14ac:dyDescent="0.3">
      <c r="AA2393" s="165"/>
    </row>
    <row r="2394" spans="27:27" x14ac:dyDescent="0.3">
      <c r="AA2394" s="165"/>
    </row>
    <row r="2395" spans="27:27" x14ac:dyDescent="0.3">
      <c r="AA2395" s="165"/>
    </row>
    <row r="2396" spans="27:27" x14ac:dyDescent="0.3">
      <c r="AA2396" s="165"/>
    </row>
    <row r="2397" spans="27:27" x14ac:dyDescent="0.3">
      <c r="AA2397" s="165"/>
    </row>
    <row r="2398" spans="27:27" x14ac:dyDescent="0.3">
      <c r="AA2398" s="165"/>
    </row>
    <row r="2399" spans="27:27" x14ac:dyDescent="0.3">
      <c r="AA2399" s="165"/>
    </row>
    <row r="2400" spans="27:27" x14ac:dyDescent="0.3">
      <c r="AA2400" s="165"/>
    </row>
    <row r="2401" spans="27:27" x14ac:dyDescent="0.3">
      <c r="AA2401" s="165"/>
    </row>
    <row r="2402" spans="27:27" x14ac:dyDescent="0.3">
      <c r="AA2402" s="165"/>
    </row>
    <row r="2403" spans="27:27" x14ac:dyDescent="0.3">
      <c r="AA2403" s="165"/>
    </row>
    <row r="2404" spans="27:27" x14ac:dyDescent="0.3">
      <c r="AA2404" s="165"/>
    </row>
    <row r="2405" spans="27:27" x14ac:dyDescent="0.3">
      <c r="AA2405" s="165"/>
    </row>
    <row r="2406" spans="27:27" x14ac:dyDescent="0.3">
      <c r="AA2406" s="165"/>
    </row>
    <row r="2407" spans="27:27" x14ac:dyDescent="0.3">
      <c r="AA2407" s="165"/>
    </row>
    <row r="2408" spans="27:27" x14ac:dyDescent="0.3">
      <c r="AA2408" s="165"/>
    </row>
    <row r="2409" spans="27:27" x14ac:dyDescent="0.3">
      <c r="AA2409" s="165"/>
    </row>
    <row r="2410" spans="27:27" x14ac:dyDescent="0.3">
      <c r="AA2410" s="165"/>
    </row>
    <row r="2411" spans="27:27" x14ac:dyDescent="0.3">
      <c r="AA2411" s="165"/>
    </row>
    <row r="2412" spans="27:27" x14ac:dyDescent="0.3">
      <c r="AA2412" s="165"/>
    </row>
    <row r="2413" spans="27:27" x14ac:dyDescent="0.3">
      <c r="AA2413" s="165"/>
    </row>
    <row r="2414" spans="27:27" x14ac:dyDescent="0.3">
      <c r="AA2414" s="165"/>
    </row>
    <row r="2415" spans="27:27" x14ac:dyDescent="0.3">
      <c r="AA2415" s="165"/>
    </row>
    <row r="2416" spans="27:27" x14ac:dyDescent="0.3">
      <c r="AA2416" s="165"/>
    </row>
    <row r="2417" spans="27:27" x14ac:dyDescent="0.3">
      <c r="AA2417" s="165"/>
    </row>
    <row r="2418" spans="27:27" x14ac:dyDescent="0.3">
      <c r="AA2418" s="165"/>
    </row>
    <row r="2419" spans="27:27" x14ac:dyDescent="0.3">
      <c r="AA2419" s="165"/>
    </row>
    <row r="2420" spans="27:27" x14ac:dyDescent="0.3">
      <c r="AA2420" s="165"/>
    </row>
    <row r="2421" spans="27:27" x14ac:dyDescent="0.3">
      <c r="AA2421" s="165"/>
    </row>
    <row r="2422" spans="27:27" x14ac:dyDescent="0.3">
      <c r="AA2422" s="165"/>
    </row>
    <row r="2423" spans="27:27" x14ac:dyDescent="0.3">
      <c r="AA2423" s="165"/>
    </row>
    <row r="2424" spans="27:27" x14ac:dyDescent="0.3">
      <c r="AA2424" s="165"/>
    </row>
    <row r="2425" spans="27:27" x14ac:dyDescent="0.3">
      <c r="AA2425" s="165"/>
    </row>
    <row r="2426" spans="27:27" x14ac:dyDescent="0.3">
      <c r="AA2426" s="165"/>
    </row>
    <row r="2427" spans="27:27" x14ac:dyDescent="0.3">
      <c r="AA2427" s="165"/>
    </row>
    <row r="2428" spans="27:27" x14ac:dyDescent="0.3">
      <c r="AA2428" s="165"/>
    </row>
    <row r="2429" spans="27:27" x14ac:dyDescent="0.3">
      <c r="AA2429" s="165"/>
    </row>
    <row r="2430" spans="27:27" x14ac:dyDescent="0.3">
      <c r="AA2430" s="165"/>
    </row>
    <row r="2431" spans="27:27" x14ac:dyDescent="0.3">
      <c r="AA2431" s="165"/>
    </row>
    <row r="2432" spans="27:27" x14ac:dyDescent="0.3">
      <c r="AA2432" s="165"/>
    </row>
    <row r="2433" spans="27:27" x14ac:dyDescent="0.3">
      <c r="AA2433" s="165"/>
    </row>
    <row r="2434" spans="27:27" x14ac:dyDescent="0.3">
      <c r="AA2434" s="165"/>
    </row>
    <row r="2435" spans="27:27" x14ac:dyDescent="0.3">
      <c r="AA2435" s="165"/>
    </row>
    <row r="2436" spans="27:27" x14ac:dyDescent="0.3">
      <c r="AA2436" s="165"/>
    </row>
    <row r="2437" spans="27:27" x14ac:dyDescent="0.3">
      <c r="AA2437" s="165"/>
    </row>
    <row r="2438" spans="27:27" x14ac:dyDescent="0.3">
      <c r="AA2438" s="165"/>
    </row>
    <row r="2439" spans="27:27" x14ac:dyDescent="0.3">
      <c r="AA2439" s="165"/>
    </row>
    <row r="2440" spans="27:27" x14ac:dyDescent="0.3">
      <c r="AA2440" s="165"/>
    </row>
    <row r="2441" spans="27:27" x14ac:dyDescent="0.3">
      <c r="AA2441" s="165"/>
    </row>
    <row r="2442" spans="27:27" x14ac:dyDescent="0.3">
      <c r="AA2442" s="165"/>
    </row>
    <row r="2443" spans="27:27" x14ac:dyDescent="0.3">
      <c r="AA2443" s="165"/>
    </row>
    <row r="2444" spans="27:27" x14ac:dyDescent="0.3">
      <c r="AA2444" s="165"/>
    </row>
    <row r="2445" spans="27:27" x14ac:dyDescent="0.3">
      <c r="AA2445" s="165"/>
    </row>
    <row r="2446" spans="27:27" x14ac:dyDescent="0.3">
      <c r="AA2446" s="165"/>
    </row>
    <row r="2447" spans="27:27" x14ac:dyDescent="0.3">
      <c r="AA2447" s="165"/>
    </row>
    <row r="2448" spans="27:27" x14ac:dyDescent="0.3">
      <c r="AA2448" s="165"/>
    </row>
    <row r="2449" spans="27:27" x14ac:dyDescent="0.3">
      <c r="AA2449" s="165"/>
    </row>
    <row r="2450" spans="27:27" x14ac:dyDescent="0.3">
      <c r="AA2450" s="165"/>
    </row>
    <row r="2451" spans="27:27" x14ac:dyDescent="0.3">
      <c r="AA2451" s="165"/>
    </row>
    <row r="2452" spans="27:27" x14ac:dyDescent="0.3">
      <c r="AA2452" s="165"/>
    </row>
    <row r="2453" spans="27:27" x14ac:dyDescent="0.3">
      <c r="AA2453" s="165"/>
    </row>
    <row r="2454" spans="27:27" x14ac:dyDescent="0.3">
      <c r="AA2454" s="165"/>
    </row>
    <row r="2455" spans="27:27" x14ac:dyDescent="0.3">
      <c r="AA2455" s="165"/>
    </row>
    <row r="2456" spans="27:27" x14ac:dyDescent="0.3">
      <c r="AA2456" s="165"/>
    </row>
    <row r="2457" spans="27:27" x14ac:dyDescent="0.3">
      <c r="AA2457" s="165"/>
    </row>
    <row r="2458" spans="27:27" x14ac:dyDescent="0.3">
      <c r="AA2458" s="165"/>
    </row>
    <row r="2459" spans="27:27" x14ac:dyDescent="0.3">
      <c r="AA2459" s="165"/>
    </row>
    <row r="2460" spans="27:27" x14ac:dyDescent="0.3">
      <c r="AA2460" s="165"/>
    </row>
    <row r="2461" spans="27:27" x14ac:dyDescent="0.3">
      <c r="AA2461" s="165"/>
    </row>
    <row r="2462" spans="27:27" x14ac:dyDescent="0.3">
      <c r="AA2462" s="165"/>
    </row>
    <row r="2463" spans="27:27" x14ac:dyDescent="0.3">
      <c r="AA2463" s="165"/>
    </row>
    <row r="2464" spans="27:27" x14ac:dyDescent="0.3">
      <c r="AA2464" s="165"/>
    </row>
    <row r="2465" spans="27:27" x14ac:dyDescent="0.3">
      <c r="AA2465" s="165"/>
    </row>
    <row r="2466" spans="27:27" x14ac:dyDescent="0.3">
      <c r="AA2466" s="165"/>
    </row>
    <row r="2467" spans="27:27" x14ac:dyDescent="0.3">
      <c r="AA2467" s="165"/>
    </row>
    <row r="2468" spans="27:27" x14ac:dyDescent="0.3">
      <c r="AA2468" s="165"/>
    </row>
    <row r="2469" spans="27:27" x14ac:dyDescent="0.3">
      <c r="AA2469" s="165"/>
    </row>
    <row r="2470" spans="27:27" x14ac:dyDescent="0.3">
      <c r="AA2470" s="165"/>
    </row>
    <row r="2471" spans="27:27" x14ac:dyDescent="0.3">
      <c r="AA2471" s="165"/>
    </row>
    <row r="2472" spans="27:27" x14ac:dyDescent="0.3">
      <c r="AA2472" s="165"/>
    </row>
    <row r="2473" spans="27:27" x14ac:dyDescent="0.3">
      <c r="AA2473" s="165"/>
    </row>
    <row r="2474" spans="27:27" x14ac:dyDescent="0.3">
      <c r="AA2474" s="165"/>
    </row>
    <row r="2475" spans="27:27" x14ac:dyDescent="0.3">
      <c r="AA2475" s="165"/>
    </row>
    <row r="2476" spans="27:27" x14ac:dyDescent="0.3">
      <c r="AA2476" s="165"/>
    </row>
    <row r="2477" spans="27:27" x14ac:dyDescent="0.3">
      <c r="AA2477" s="165"/>
    </row>
    <row r="2478" spans="27:27" x14ac:dyDescent="0.3">
      <c r="AA2478" s="165"/>
    </row>
    <row r="2479" spans="27:27" x14ac:dyDescent="0.3">
      <c r="AA2479" s="165"/>
    </row>
    <row r="2480" spans="27:27" x14ac:dyDescent="0.3">
      <c r="AA2480" s="165"/>
    </row>
    <row r="2481" spans="27:27" x14ac:dyDescent="0.3">
      <c r="AA2481" s="165"/>
    </row>
    <row r="2482" spans="27:27" x14ac:dyDescent="0.3">
      <c r="AA2482" s="165"/>
    </row>
    <row r="2483" spans="27:27" x14ac:dyDescent="0.3">
      <c r="AA2483" s="165"/>
    </row>
    <row r="2484" spans="27:27" x14ac:dyDescent="0.3">
      <c r="AA2484" s="165"/>
    </row>
    <row r="2485" spans="27:27" x14ac:dyDescent="0.3">
      <c r="AA2485" s="165"/>
    </row>
    <row r="2486" spans="27:27" x14ac:dyDescent="0.3">
      <c r="AA2486" s="165"/>
    </row>
    <row r="2487" spans="27:27" x14ac:dyDescent="0.3">
      <c r="AA2487" s="165"/>
    </row>
    <row r="2488" spans="27:27" x14ac:dyDescent="0.3">
      <c r="AA2488" s="165"/>
    </row>
    <row r="2489" spans="27:27" x14ac:dyDescent="0.3">
      <c r="AA2489" s="165"/>
    </row>
    <row r="2490" spans="27:27" x14ac:dyDescent="0.3">
      <c r="AA2490" s="165"/>
    </row>
    <row r="2491" spans="27:27" x14ac:dyDescent="0.3">
      <c r="AA2491" s="165"/>
    </row>
    <row r="2492" spans="27:27" x14ac:dyDescent="0.3">
      <c r="AA2492" s="165"/>
    </row>
    <row r="2493" spans="27:27" x14ac:dyDescent="0.3">
      <c r="AA2493" s="165"/>
    </row>
    <row r="2494" spans="27:27" x14ac:dyDescent="0.3">
      <c r="AA2494" s="165"/>
    </row>
    <row r="2495" spans="27:27" x14ac:dyDescent="0.3">
      <c r="AA2495" s="165"/>
    </row>
    <row r="2496" spans="27:27" x14ac:dyDescent="0.3">
      <c r="AA2496" s="165"/>
    </row>
    <row r="2497" spans="27:27" x14ac:dyDescent="0.3">
      <c r="AA2497" s="165"/>
    </row>
    <row r="2498" spans="27:27" x14ac:dyDescent="0.3">
      <c r="AA2498" s="165"/>
    </row>
    <row r="2499" spans="27:27" x14ac:dyDescent="0.3">
      <c r="AA2499" s="165"/>
    </row>
    <row r="2500" spans="27:27" x14ac:dyDescent="0.3">
      <c r="AA2500" s="165"/>
    </row>
    <row r="2501" spans="27:27" x14ac:dyDescent="0.3">
      <c r="AA2501" s="165"/>
    </row>
    <row r="2502" spans="27:27" x14ac:dyDescent="0.3">
      <c r="AA2502" s="165"/>
    </row>
    <row r="2503" spans="27:27" x14ac:dyDescent="0.3">
      <c r="AA2503" s="165"/>
    </row>
    <row r="2504" spans="27:27" x14ac:dyDescent="0.3">
      <c r="AA2504" s="165"/>
    </row>
    <row r="2505" spans="27:27" x14ac:dyDescent="0.3">
      <c r="AA2505" s="165"/>
    </row>
    <row r="2506" spans="27:27" x14ac:dyDescent="0.3">
      <c r="AA2506" s="165"/>
    </row>
    <row r="2507" spans="27:27" x14ac:dyDescent="0.3">
      <c r="AA2507" s="165"/>
    </row>
    <row r="2508" spans="27:27" x14ac:dyDescent="0.3">
      <c r="AA2508" s="165"/>
    </row>
    <row r="2509" spans="27:27" x14ac:dyDescent="0.3">
      <c r="AA2509" s="165"/>
    </row>
    <row r="2510" spans="27:27" x14ac:dyDescent="0.3">
      <c r="AA2510" s="165"/>
    </row>
    <row r="2511" spans="27:27" x14ac:dyDescent="0.3">
      <c r="AA2511" s="165"/>
    </row>
    <row r="2512" spans="27:27" x14ac:dyDescent="0.3">
      <c r="AA2512" s="165"/>
    </row>
    <row r="2513" spans="27:27" x14ac:dyDescent="0.3">
      <c r="AA2513" s="165"/>
    </row>
    <row r="2514" spans="27:27" x14ac:dyDescent="0.3">
      <c r="AA2514" s="165"/>
    </row>
    <row r="2515" spans="27:27" x14ac:dyDescent="0.3">
      <c r="AA2515" s="165"/>
    </row>
    <row r="2516" spans="27:27" x14ac:dyDescent="0.3">
      <c r="AA2516" s="165"/>
    </row>
    <row r="2517" spans="27:27" x14ac:dyDescent="0.3">
      <c r="AA2517" s="165"/>
    </row>
    <row r="2518" spans="27:27" x14ac:dyDescent="0.3">
      <c r="AA2518" s="165"/>
    </row>
    <row r="2519" spans="27:27" x14ac:dyDescent="0.3">
      <c r="AA2519" s="165"/>
    </row>
    <row r="2520" spans="27:27" x14ac:dyDescent="0.3">
      <c r="AA2520" s="165"/>
    </row>
    <row r="2521" spans="27:27" x14ac:dyDescent="0.3">
      <c r="AA2521" s="165"/>
    </row>
    <row r="2522" spans="27:27" x14ac:dyDescent="0.3">
      <c r="AA2522" s="165"/>
    </row>
    <row r="2523" spans="27:27" x14ac:dyDescent="0.3">
      <c r="AA2523" s="165"/>
    </row>
    <row r="2524" spans="27:27" x14ac:dyDescent="0.3">
      <c r="AA2524" s="165"/>
    </row>
    <row r="2525" spans="27:27" x14ac:dyDescent="0.3">
      <c r="AA2525" s="165"/>
    </row>
    <row r="2526" spans="27:27" x14ac:dyDescent="0.3">
      <c r="AA2526" s="165"/>
    </row>
    <row r="2527" spans="27:27" x14ac:dyDescent="0.3">
      <c r="AA2527" s="165"/>
    </row>
    <row r="2528" spans="27:27" x14ac:dyDescent="0.3">
      <c r="AA2528" s="165"/>
    </row>
    <row r="2529" spans="27:27" x14ac:dyDescent="0.3">
      <c r="AA2529" s="165"/>
    </row>
    <row r="2530" spans="27:27" x14ac:dyDescent="0.3">
      <c r="AA2530" s="165"/>
    </row>
    <row r="2531" spans="27:27" x14ac:dyDescent="0.3">
      <c r="AA2531" s="165"/>
    </row>
    <row r="2532" spans="27:27" x14ac:dyDescent="0.3">
      <c r="AA2532" s="165"/>
    </row>
    <row r="2533" spans="27:27" x14ac:dyDescent="0.3">
      <c r="AA2533" s="165"/>
    </row>
    <row r="2534" spans="27:27" x14ac:dyDescent="0.3">
      <c r="AA2534" s="165"/>
    </row>
    <row r="2535" spans="27:27" x14ac:dyDescent="0.3">
      <c r="AA2535" s="165"/>
    </row>
    <row r="2536" spans="27:27" x14ac:dyDescent="0.3">
      <c r="AA2536" s="165"/>
    </row>
    <row r="2537" spans="27:27" x14ac:dyDescent="0.3">
      <c r="AA2537" s="165"/>
    </row>
    <row r="2538" spans="27:27" x14ac:dyDescent="0.3">
      <c r="AA2538" s="165"/>
    </row>
    <row r="2539" spans="27:27" x14ac:dyDescent="0.3">
      <c r="AA2539" s="165"/>
    </row>
    <row r="2540" spans="27:27" x14ac:dyDescent="0.3">
      <c r="AA2540" s="165"/>
    </row>
    <row r="2541" spans="27:27" x14ac:dyDescent="0.3">
      <c r="AA2541" s="165"/>
    </row>
    <row r="2542" spans="27:27" x14ac:dyDescent="0.3">
      <c r="AA2542" s="165"/>
    </row>
    <row r="2543" spans="27:27" x14ac:dyDescent="0.3">
      <c r="AA2543" s="165"/>
    </row>
    <row r="2544" spans="27:27" x14ac:dyDescent="0.3">
      <c r="AA2544" s="165"/>
    </row>
    <row r="2545" spans="27:27" x14ac:dyDescent="0.3">
      <c r="AA2545" s="165"/>
    </row>
    <row r="2546" spans="27:27" x14ac:dyDescent="0.3">
      <c r="AA2546" s="165"/>
    </row>
    <row r="2547" spans="27:27" x14ac:dyDescent="0.3">
      <c r="AA2547" s="165"/>
    </row>
    <row r="2548" spans="27:27" x14ac:dyDescent="0.3">
      <c r="AA2548" s="165"/>
    </row>
    <row r="2549" spans="27:27" x14ac:dyDescent="0.3">
      <c r="AA2549" s="165"/>
    </row>
    <row r="2550" spans="27:27" x14ac:dyDescent="0.3">
      <c r="AA2550" s="165"/>
    </row>
    <row r="2551" spans="27:27" x14ac:dyDescent="0.3">
      <c r="AA2551" s="165"/>
    </row>
    <row r="2552" spans="27:27" x14ac:dyDescent="0.3">
      <c r="AA2552" s="165"/>
    </row>
    <row r="2553" spans="27:27" x14ac:dyDescent="0.3">
      <c r="AA2553" s="165"/>
    </row>
    <row r="2554" spans="27:27" x14ac:dyDescent="0.3">
      <c r="AA2554" s="165"/>
    </row>
    <row r="2555" spans="27:27" x14ac:dyDescent="0.3">
      <c r="AA2555" s="165"/>
    </row>
    <row r="2556" spans="27:27" x14ac:dyDescent="0.3">
      <c r="AA2556" s="165"/>
    </row>
    <row r="2557" spans="27:27" x14ac:dyDescent="0.3">
      <c r="AA2557" s="165"/>
    </row>
    <row r="2558" spans="27:27" x14ac:dyDescent="0.3">
      <c r="AA2558" s="165"/>
    </row>
    <row r="2559" spans="27:27" x14ac:dyDescent="0.3">
      <c r="AA2559" s="165"/>
    </row>
    <row r="2560" spans="27:27" x14ac:dyDescent="0.3">
      <c r="AA2560" s="165"/>
    </row>
    <row r="2561" spans="27:27" x14ac:dyDescent="0.3">
      <c r="AA2561" s="165"/>
    </row>
    <row r="2562" spans="27:27" x14ac:dyDescent="0.3">
      <c r="AA2562" s="165"/>
    </row>
    <row r="2563" spans="27:27" x14ac:dyDescent="0.3">
      <c r="AA2563" s="165"/>
    </row>
    <row r="2564" spans="27:27" x14ac:dyDescent="0.3">
      <c r="AA2564" s="165"/>
    </row>
    <row r="2565" spans="27:27" x14ac:dyDescent="0.3">
      <c r="AA2565" s="165"/>
    </row>
    <row r="2566" spans="27:27" x14ac:dyDescent="0.3">
      <c r="AA2566" s="165"/>
    </row>
    <row r="2567" spans="27:27" x14ac:dyDescent="0.3">
      <c r="AA2567" s="165"/>
    </row>
    <row r="2568" spans="27:27" x14ac:dyDescent="0.3">
      <c r="AA2568" s="165"/>
    </row>
    <row r="2569" spans="27:27" x14ac:dyDescent="0.3">
      <c r="AA2569" s="165"/>
    </row>
    <row r="2570" spans="27:27" x14ac:dyDescent="0.3">
      <c r="AA2570" s="165"/>
    </row>
    <row r="2571" spans="27:27" x14ac:dyDescent="0.3">
      <c r="AA2571" s="165"/>
    </row>
    <row r="2572" spans="27:27" x14ac:dyDescent="0.3">
      <c r="AA2572" s="165"/>
    </row>
    <row r="2573" spans="27:27" x14ac:dyDescent="0.3">
      <c r="AA2573" s="165"/>
    </row>
    <row r="2574" spans="27:27" x14ac:dyDescent="0.3">
      <c r="AA2574" s="165"/>
    </row>
    <row r="2575" spans="27:27" x14ac:dyDescent="0.3">
      <c r="AA2575" s="165"/>
    </row>
    <row r="2576" spans="27:27" x14ac:dyDescent="0.3">
      <c r="AA2576" s="165"/>
    </row>
    <row r="2577" spans="27:27" x14ac:dyDescent="0.3">
      <c r="AA2577" s="165"/>
    </row>
    <row r="2578" spans="27:27" x14ac:dyDescent="0.3">
      <c r="AA2578" s="165"/>
    </row>
    <row r="2579" spans="27:27" x14ac:dyDescent="0.3">
      <c r="AA2579" s="165"/>
    </row>
    <row r="2580" spans="27:27" x14ac:dyDescent="0.3">
      <c r="AA2580" s="165"/>
    </row>
    <row r="2581" spans="27:27" x14ac:dyDescent="0.3">
      <c r="AA2581" s="165"/>
    </row>
    <row r="2582" spans="27:27" x14ac:dyDescent="0.3">
      <c r="AA2582" s="165"/>
    </row>
    <row r="2583" spans="27:27" x14ac:dyDescent="0.3">
      <c r="AA2583" s="165"/>
    </row>
    <row r="2584" spans="27:27" x14ac:dyDescent="0.3">
      <c r="AA2584" s="165"/>
    </row>
    <row r="2585" spans="27:27" x14ac:dyDescent="0.3">
      <c r="AA2585" s="165"/>
    </row>
    <row r="2586" spans="27:27" x14ac:dyDescent="0.3">
      <c r="AA2586" s="165"/>
    </row>
    <row r="2587" spans="27:27" x14ac:dyDescent="0.3">
      <c r="AA2587" s="165"/>
    </row>
    <row r="2588" spans="27:27" x14ac:dyDescent="0.3">
      <c r="AA2588" s="165"/>
    </row>
    <row r="2589" spans="27:27" x14ac:dyDescent="0.3">
      <c r="AA2589" s="165"/>
    </row>
    <row r="2590" spans="27:27" x14ac:dyDescent="0.3">
      <c r="AA2590" s="165"/>
    </row>
    <row r="2591" spans="27:27" x14ac:dyDescent="0.3">
      <c r="AA2591" s="165"/>
    </row>
    <row r="2592" spans="27:27" x14ac:dyDescent="0.3">
      <c r="AA2592" s="165"/>
    </row>
    <row r="2593" spans="27:27" x14ac:dyDescent="0.3">
      <c r="AA2593" s="165"/>
    </row>
    <row r="2594" spans="27:27" x14ac:dyDescent="0.3">
      <c r="AA2594" s="165"/>
    </row>
    <row r="2595" spans="27:27" x14ac:dyDescent="0.3">
      <c r="AA2595" s="165"/>
    </row>
    <row r="2596" spans="27:27" x14ac:dyDescent="0.3">
      <c r="AA2596" s="165"/>
    </row>
    <row r="2597" spans="27:27" x14ac:dyDescent="0.3">
      <c r="AA2597" s="165"/>
    </row>
    <row r="2598" spans="27:27" x14ac:dyDescent="0.3">
      <c r="AA2598" s="165"/>
    </row>
    <row r="2599" spans="27:27" x14ac:dyDescent="0.3">
      <c r="AA2599" s="165"/>
    </row>
    <row r="2600" spans="27:27" x14ac:dyDescent="0.3">
      <c r="AA2600" s="165"/>
    </row>
    <row r="2601" spans="27:27" x14ac:dyDescent="0.3">
      <c r="AA2601" s="165"/>
    </row>
    <row r="2602" spans="27:27" x14ac:dyDescent="0.3">
      <c r="AA2602" s="165"/>
    </row>
    <row r="2603" spans="27:27" x14ac:dyDescent="0.3">
      <c r="AA2603" s="165"/>
    </row>
    <row r="2604" spans="27:27" x14ac:dyDescent="0.3">
      <c r="AA2604" s="165"/>
    </row>
    <row r="2605" spans="27:27" x14ac:dyDescent="0.3">
      <c r="AA2605" s="165"/>
    </row>
    <row r="2606" spans="27:27" x14ac:dyDescent="0.3">
      <c r="AA2606" s="165"/>
    </row>
    <row r="2607" spans="27:27" x14ac:dyDescent="0.3">
      <c r="AA2607" s="165"/>
    </row>
    <row r="2608" spans="27:27" x14ac:dyDescent="0.3">
      <c r="AA2608" s="165"/>
    </row>
    <row r="2609" spans="27:27" x14ac:dyDescent="0.3">
      <c r="AA2609" s="165"/>
    </row>
    <row r="2610" spans="27:27" x14ac:dyDescent="0.3">
      <c r="AA2610" s="165"/>
    </row>
    <row r="2611" spans="27:27" x14ac:dyDescent="0.3">
      <c r="AA2611" s="165"/>
    </row>
    <row r="2612" spans="27:27" x14ac:dyDescent="0.3">
      <c r="AA2612" s="165"/>
    </row>
    <row r="2613" spans="27:27" x14ac:dyDescent="0.3">
      <c r="AA2613" s="165"/>
    </row>
    <row r="2614" spans="27:27" x14ac:dyDescent="0.3">
      <c r="AA2614" s="165"/>
    </row>
    <row r="2615" spans="27:27" x14ac:dyDescent="0.3">
      <c r="AA2615" s="165"/>
    </row>
    <row r="2616" spans="27:27" x14ac:dyDescent="0.3">
      <c r="AA2616" s="165"/>
    </row>
    <row r="2617" spans="27:27" x14ac:dyDescent="0.3">
      <c r="AA2617" s="165"/>
    </row>
    <row r="2618" spans="27:27" x14ac:dyDescent="0.3">
      <c r="AA2618" s="165"/>
    </row>
    <row r="2619" spans="27:27" x14ac:dyDescent="0.3">
      <c r="AA2619" s="165"/>
    </row>
    <row r="2620" spans="27:27" x14ac:dyDescent="0.3">
      <c r="AA2620" s="165"/>
    </row>
    <row r="2621" spans="27:27" x14ac:dyDescent="0.3">
      <c r="AA2621" s="165"/>
    </row>
    <row r="2622" spans="27:27" x14ac:dyDescent="0.3">
      <c r="AA2622" s="165"/>
    </row>
    <row r="2623" spans="27:27" x14ac:dyDescent="0.3">
      <c r="AA2623" s="165"/>
    </row>
    <row r="2624" spans="27:27" x14ac:dyDescent="0.3">
      <c r="AA2624" s="165"/>
    </row>
    <row r="2625" spans="27:27" x14ac:dyDescent="0.3">
      <c r="AA2625" s="165"/>
    </row>
    <row r="2626" spans="27:27" x14ac:dyDescent="0.3">
      <c r="AA2626" s="165"/>
    </row>
    <row r="2627" spans="27:27" x14ac:dyDescent="0.3">
      <c r="AA2627" s="165"/>
    </row>
    <row r="2628" spans="27:27" x14ac:dyDescent="0.3">
      <c r="AA2628" s="165"/>
    </row>
    <row r="2629" spans="27:27" x14ac:dyDescent="0.3">
      <c r="AA2629" s="165"/>
    </row>
    <row r="2630" spans="27:27" x14ac:dyDescent="0.3">
      <c r="AA2630" s="165"/>
    </row>
    <row r="2631" spans="27:27" x14ac:dyDescent="0.3">
      <c r="AA2631" s="165"/>
    </row>
    <row r="2632" spans="27:27" x14ac:dyDescent="0.3">
      <c r="AA2632" s="165"/>
    </row>
    <row r="2633" spans="27:27" x14ac:dyDescent="0.3">
      <c r="AA2633" s="165"/>
    </row>
    <row r="2634" spans="27:27" x14ac:dyDescent="0.3">
      <c r="AA2634" s="165"/>
    </row>
    <row r="2635" spans="27:27" x14ac:dyDescent="0.3">
      <c r="AA2635" s="165"/>
    </row>
    <row r="2636" spans="27:27" x14ac:dyDescent="0.3">
      <c r="AA2636" s="165"/>
    </row>
    <row r="2637" spans="27:27" x14ac:dyDescent="0.3">
      <c r="AA2637" s="165"/>
    </row>
    <row r="2638" spans="27:27" x14ac:dyDescent="0.3">
      <c r="AA2638" s="165"/>
    </row>
    <row r="2639" spans="27:27" x14ac:dyDescent="0.3">
      <c r="AA2639" s="165"/>
    </row>
    <row r="2640" spans="27:27" x14ac:dyDescent="0.3">
      <c r="AA2640" s="165"/>
    </row>
    <row r="2641" spans="27:27" x14ac:dyDescent="0.3">
      <c r="AA2641" s="165"/>
    </row>
    <row r="2642" spans="27:27" x14ac:dyDescent="0.3">
      <c r="AA2642" s="165"/>
    </row>
    <row r="2643" spans="27:27" x14ac:dyDescent="0.3">
      <c r="AA2643" s="165"/>
    </row>
    <row r="2644" spans="27:27" x14ac:dyDescent="0.3">
      <c r="AA2644" s="165"/>
    </row>
    <row r="2645" spans="27:27" x14ac:dyDescent="0.3">
      <c r="AA2645" s="165"/>
    </row>
    <row r="2646" spans="27:27" x14ac:dyDescent="0.3">
      <c r="AA2646" s="165"/>
    </row>
    <row r="2647" spans="27:27" x14ac:dyDescent="0.3">
      <c r="AA2647" s="165"/>
    </row>
    <row r="2648" spans="27:27" x14ac:dyDescent="0.3">
      <c r="AA2648" s="165"/>
    </row>
    <row r="2649" spans="27:27" x14ac:dyDescent="0.3">
      <c r="AA2649" s="165"/>
    </row>
    <row r="2650" spans="27:27" x14ac:dyDescent="0.3">
      <c r="AA2650" s="165"/>
    </row>
    <row r="2651" spans="27:27" x14ac:dyDescent="0.3">
      <c r="AA2651" s="165"/>
    </row>
    <row r="2652" spans="27:27" x14ac:dyDescent="0.3">
      <c r="AA2652" s="165"/>
    </row>
    <row r="2653" spans="27:27" x14ac:dyDescent="0.3">
      <c r="AA2653" s="165"/>
    </row>
    <row r="2654" spans="27:27" x14ac:dyDescent="0.3">
      <c r="AA2654" s="165"/>
    </row>
    <row r="2655" spans="27:27" x14ac:dyDescent="0.3">
      <c r="AA2655" s="165"/>
    </row>
    <row r="2656" spans="27:27" x14ac:dyDescent="0.3">
      <c r="AA2656" s="165"/>
    </row>
    <row r="2657" spans="27:27" x14ac:dyDescent="0.3">
      <c r="AA2657" s="165"/>
    </row>
    <row r="2658" spans="27:27" x14ac:dyDescent="0.3">
      <c r="AA2658" s="165"/>
    </row>
    <row r="2659" spans="27:27" x14ac:dyDescent="0.3">
      <c r="AA2659" s="165"/>
    </row>
    <row r="2660" spans="27:27" x14ac:dyDescent="0.3">
      <c r="AA2660" s="165"/>
    </row>
    <row r="2661" spans="27:27" x14ac:dyDescent="0.3">
      <c r="AA2661" s="165"/>
    </row>
    <row r="2662" spans="27:27" x14ac:dyDescent="0.3">
      <c r="AA2662" s="165"/>
    </row>
    <row r="2663" spans="27:27" x14ac:dyDescent="0.3">
      <c r="AA2663" s="165"/>
    </row>
    <row r="2664" spans="27:27" x14ac:dyDescent="0.3">
      <c r="AA2664" s="165"/>
    </row>
    <row r="2665" spans="27:27" x14ac:dyDescent="0.3">
      <c r="AA2665" s="165"/>
    </row>
    <row r="2666" spans="27:27" x14ac:dyDescent="0.3">
      <c r="AA2666" s="165"/>
    </row>
    <row r="2667" spans="27:27" x14ac:dyDescent="0.3">
      <c r="AA2667" s="165"/>
    </row>
    <row r="2668" spans="27:27" x14ac:dyDescent="0.3">
      <c r="AA2668" s="165"/>
    </row>
    <row r="2669" spans="27:27" x14ac:dyDescent="0.3">
      <c r="AA2669" s="165"/>
    </row>
    <row r="2670" spans="27:27" x14ac:dyDescent="0.3">
      <c r="AA2670" s="165"/>
    </row>
    <row r="2671" spans="27:27" x14ac:dyDescent="0.3">
      <c r="AA2671" s="165"/>
    </row>
    <row r="2672" spans="27:27" x14ac:dyDescent="0.3">
      <c r="AA2672" s="165"/>
    </row>
    <row r="2673" spans="27:27" x14ac:dyDescent="0.3">
      <c r="AA2673" s="165"/>
    </row>
    <row r="2674" spans="27:27" x14ac:dyDescent="0.3">
      <c r="AA2674" s="165"/>
    </row>
    <row r="2675" spans="27:27" x14ac:dyDescent="0.3">
      <c r="AA2675" s="165"/>
    </row>
    <row r="2676" spans="27:27" x14ac:dyDescent="0.3">
      <c r="AA2676" s="165"/>
    </row>
    <row r="2677" spans="27:27" x14ac:dyDescent="0.3">
      <c r="AA2677" s="165"/>
    </row>
    <row r="2678" spans="27:27" x14ac:dyDescent="0.3">
      <c r="AA2678" s="165"/>
    </row>
    <row r="2679" spans="27:27" x14ac:dyDescent="0.3">
      <c r="AA2679" s="165"/>
    </row>
    <row r="2680" spans="27:27" x14ac:dyDescent="0.3">
      <c r="AA2680" s="165"/>
    </row>
    <row r="2681" spans="27:27" x14ac:dyDescent="0.3">
      <c r="AA2681" s="165"/>
    </row>
    <row r="2682" spans="27:27" x14ac:dyDescent="0.3">
      <c r="AA2682" s="165"/>
    </row>
    <row r="2683" spans="27:27" x14ac:dyDescent="0.3">
      <c r="AA2683" s="165"/>
    </row>
    <row r="2684" spans="27:27" x14ac:dyDescent="0.3">
      <c r="AA2684" s="165"/>
    </row>
    <row r="2685" spans="27:27" x14ac:dyDescent="0.3">
      <c r="AA2685" s="165"/>
    </row>
    <row r="2686" spans="27:27" x14ac:dyDescent="0.3">
      <c r="AA2686" s="165"/>
    </row>
    <row r="2687" spans="27:27" x14ac:dyDescent="0.3">
      <c r="AA2687" s="165"/>
    </row>
    <row r="2688" spans="27:27" x14ac:dyDescent="0.3">
      <c r="AA2688" s="165"/>
    </row>
    <row r="2689" spans="27:27" x14ac:dyDescent="0.3">
      <c r="AA2689" s="165"/>
    </row>
    <row r="2690" spans="27:27" x14ac:dyDescent="0.3">
      <c r="AA2690" s="165"/>
    </row>
    <row r="2691" spans="27:27" x14ac:dyDescent="0.3">
      <c r="AA2691" s="165"/>
    </row>
    <row r="2692" spans="27:27" x14ac:dyDescent="0.3">
      <c r="AA2692" s="165"/>
    </row>
    <row r="2693" spans="27:27" x14ac:dyDescent="0.3">
      <c r="AA2693" s="165"/>
    </row>
    <row r="2694" spans="27:27" x14ac:dyDescent="0.3">
      <c r="AA2694" s="165"/>
    </row>
    <row r="2695" spans="27:27" x14ac:dyDescent="0.3">
      <c r="AA2695" s="165"/>
    </row>
    <row r="2696" spans="27:27" x14ac:dyDescent="0.3">
      <c r="AA2696" s="165"/>
    </row>
    <row r="2697" spans="27:27" x14ac:dyDescent="0.3">
      <c r="AA2697" s="165"/>
    </row>
    <row r="2698" spans="27:27" x14ac:dyDescent="0.3">
      <c r="AA2698" s="165"/>
    </row>
    <row r="2699" spans="27:27" x14ac:dyDescent="0.3">
      <c r="AA2699" s="165"/>
    </row>
    <row r="2700" spans="27:27" x14ac:dyDescent="0.3">
      <c r="AA2700" s="165"/>
    </row>
    <row r="2701" spans="27:27" x14ac:dyDescent="0.3">
      <c r="AA2701" s="165"/>
    </row>
    <row r="2702" spans="27:27" x14ac:dyDescent="0.3">
      <c r="AA2702" s="165"/>
    </row>
    <row r="2703" spans="27:27" x14ac:dyDescent="0.3">
      <c r="AA2703" s="165"/>
    </row>
    <row r="2704" spans="27:27" x14ac:dyDescent="0.3">
      <c r="AA2704" s="165"/>
    </row>
    <row r="2705" spans="27:27" x14ac:dyDescent="0.3">
      <c r="AA2705" s="165"/>
    </row>
    <row r="2706" spans="27:27" x14ac:dyDescent="0.3">
      <c r="AA2706" s="165"/>
    </row>
    <row r="2707" spans="27:27" x14ac:dyDescent="0.3">
      <c r="AA2707" s="165"/>
    </row>
    <row r="2708" spans="27:27" x14ac:dyDescent="0.3">
      <c r="AA2708" s="165"/>
    </row>
    <row r="2709" spans="27:27" x14ac:dyDescent="0.3">
      <c r="AA2709" s="165"/>
    </row>
    <row r="2710" spans="27:27" x14ac:dyDescent="0.3">
      <c r="AA2710" s="165"/>
    </row>
    <row r="2711" spans="27:27" x14ac:dyDescent="0.3">
      <c r="AA2711" s="165"/>
    </row>
    <row r="2712" spans="27:27" x14ac:dyDescent="0.3">
      <c r="AA2712" s="165"/>
    </row>
    <row r="2713" spans="27:27" x14ac:dyDescent="0.3">
      <c r="AA2713" s="165"/>
    </row>
    <row r="2714" spans="27:27" x14ac:dyDescent="0.3">
      <c r="AA2714" s="165"/>
    </row>
    <row r="2715" spans="27:27" x14ac:dyDescent="0.3">
      <c r="AA2715" s="165"/>
    </row>
    <row r="2716" spans="27:27" x14ac:dyDescent="0.3">
      <c r="AA2716" s="165"/>
    </row>
    <row r="2717" spans="27:27" x14ac:dyDescent="0.3">
      <c r="AA2717" s="165"/>
    </row>
    <row r="2718" spans="27:27" x14ac:dyDescent="0.3">
      <c r="AA2718" s="165"/>
    </row>
    <row r="2719" spans="27:27" x14ac:dyDescent="0.3">
      <c r="AA2719" s="165"/>
    </row>
    <row r="2720" spans="27:27" x14ac:dyDescent="0.3">
      <c r="AA2720" s="165"/>
    </row>
    <row r="2721" spans="27:27" x14ac:dyDescent="0.3">
      <c r="AA2721" s="165"/>
    </row>
    <row r="2722" spans="27:27" x14ac:dyDescent="0.3">
      <c r="AA2722" s="165"/>
    </row>
    <row r="2723" spans="27:27" x14ac:dyDescent="0.3">
      <c r="AA2723" s="165"/>
    </row>
    <row r="2724" spans="27:27" x14ac:dyDescent="0.3">
      <c r="AA2724" s="165"/>
    </row>
    <row r="2725" spans="27:27" x14ac:dyDescent="0.3">
      <c r="AA2725" s="165"/>
    </row>
    <row r="2726" spans="27:27" x14ac:dyDescent="0.3">
      <c r="AA2726" s="165"/>
    </row>
    <row r="2727" spans="27:27" x14ac:dyDescent="0.3">
      <c r="AA2727" s="165"/>
    </row>
    <row r="2728" spans="27:27" x14ac:dyDescent="0.3">
      <c r="AA2728" s="165"/>
    </row>
    <row r="2729" spans="27:27" x14ac:dyDescent="0.3">
      <c r="AA2729" s="165"/>
    </row>
    <row r="2730" spans="27:27" x14ac:dyDescent="0.3">
      <c r="AA2730" s="165"/>
    </row>
    <row r="2731" spans="27:27" x14ac:dyDescent="0.3">
      <c r="AA2731" s="165"/>
    </row>
    <row r="2732" spans="27:27" x14ac:dyDescent="0.3">
      <c r="AA2732" s="165"/>
    </row>
    <row r="2733" spans="27:27" x14ac:dyDescent="0.3">
      <c r="AA2733" s="165"/>
    </row>
    <row r="2734" spans="27:27" x14ac:dyDescent="0.3">
      <c r="AA2734" s="165"/>
    </row>
    <row r="2735" spans="27:27" x14ac:dyDescent="0.3">
      <c r="AA2735" s="165"/>
    </row>
    <row r="2736" spans="27:27" x14ac:dyDescent="0.3">
      <c r="AA2736" s="165"/>
    </row>
    <row r="2737" spans="27:27" x14ac:dyDescent="0.3">
      <c r="AA2737" s="165"/>
    </row>
    <row r="2738" spans="27:27" x14ac:dyDescent="0.3">
      <c r="AA2738" s="165"/>
    </row>
    <row r="2739" spans="27:27" x14ac:dyDescent="0.3">
      <c r="AA2739" s="165"/>
    </row>
    <row r="2740" spans="27:27" x14ac:dyDescent="0.3">
      <c r="AA2740" s="165"/>
    </row>
    <row r="2741" spans="27:27" x14ac:dyDescent="0.3">
      <c r="AA2741" s="165"/>
    </row>
    <row r="2742" spans="27:27" x14ac:dyDescent="0.3">
      <c r="AA2742" s="165"/>
    </row>
    <row r="2743" spans="27:27" x14ac:dyDescent="0.3">
      <c r="AA2743" s="165"/>
    </row>
    <row r="2744" spans="27:27" x14ac:dyDescent="0.3">
      <c r="AA2744" s="165"/>
    </row>
    <row r="2745" spans="27:27" x14ac:dyDescent="0.3">
      <c r="AA2745" s="165"/>
    </row>
    <row r="2746" spans="27:27" x14ac:dyDescent="0.3">
      <c r="AA2746" s="165"/>
    </row>
    <row r="2747" spans="27:27" x14ac:dyDescent="0.3">
      <c r="AA2747" s="165"/>
    </row>
    <row r="2748" spans="27:27" x14ac:dyDescent="0.3">
      <c r="AA2748" s="165"/>
    </row>
    <row r="2749" spans="27:27" x14ac:dyDescent="0.3">
      <c r="AA2749" s="165"/>
    </row>
    <row r="2750" spans="27:27" x14ac:dyDescent="0.3">
      <c r="AA2750" s="165"/>
    </row>
    <row r="2751" spans="27:27" x14ac:dyDescent="0.3">
      <c r="AA2751" s="165"/>
    </row>
    <row r="2752" spans="27:27" x14ac:dyDescent="0.3">
      <c r="AA2752" s="165"/>
    </row>
    <row r="2753" spans="27:27" x14ac:dyDescent="0.3">
      <c r="AA2753" s="165"/>
    </row>
    <row r="2754" spans="27:27" x14ac:dyDescent="0.3">
      <c r="AA2754" s="165"/>
    </row>
    <row r="2755" spans="27:27" x14ac:dyDescent="0.3">
      <c r="AA2755" s="165"/>
    </row>
    <row r="2756" spans="27:27" x14ac:dyDescent="0.3">
      <c r="AA2756" s="165"/>
    </row>
    <row r="2757" spans="27:27" x14ac:dyDescent="0.3">
      <c r="AA2757" s="165"/>
    </row>
    <row r="2758" spans="27:27" x14ac:dyDescent="0.3">
      <c r="AA2758" s="165"/>
    </row>
    <row r="2759" spans="27:27" x14ac:dyDescent="0.3">
      <c r="AA2759" s="165"/>
    </row>
    <row r="2760" spans="27:27" x14ac:dyDescent="0.3">
      <c r="AA2760" s="165"/>
    </row>
    <row r="2761" spans="27:27" x14ac:dyDescent="0.3">
      <c r="AA2761" s="165"/>
    </row>
    <row r="2762" spans="27:27" x14ac:dyDescent="0.3">
      <c r="AA2762" s="165"/>
    </row>
    <row r="2763" spans="27:27" x14ac:dyDescent="0.3">
      <c r="AA2763" s="165"/>
    </row>
    <row r="2764" spans="27:27" x14ac:dyDescent="0.3">
      <c r="AA2764" s="165"/>
    </row>
    <row r="2765" spans="27:27" x14ac:dyDescent="0.3">
      <c r="AA2765" s="165"/>
    </row>
    <row r="2766" spans="27:27" x14ac:dyDescent="0.3">
      <c r="AA2766" s="165"/>
    </row>
    <row r="2767" spans="27:27" x14ac:dyDescent="0.3">
      <c r="AA2767" s="165"/>
    </row>
    <row r="2768" spans="27:27" x14ac:dyDescent="0.3">
      <c r="AA2768" s="165"/>
    </row>
    <row r="2769" spans="27:27" x14ac:dyDescent="0.3">
      <c r="AA2769" s="165"/>
    </row>
    <row r="2770" spans="27:27" x14ac:dyDescent="0.3">
      <c r="AA2770" s="165"/>
    </row>
    <row r="2771" spans="27:27" x14ac:dyDescent="0.3">
      <c r="AA2771" s="165"/>
    </row>
    <row r="2772" spans="27:27" x14ac:dyDescent="0.3">
      <c r="AA2772" s="165"/>
    </row>
    <row r="2773" spans="27:27" x14ac:dyDescent="0.3">
      <c r="AA2773" s="165"/>
    </row>
    <row r="2774" spans="27:27" x14ac:dyDescent="0.3">
      <c r="AA2774" s="165"/>
    </row>
    <row r="2775" spans="27:27" x14ac:dyDescent="0.3">
      <c r="AA2775" s="165"/>
    </row>
    <row r="2776" spans="27:27" x14ac:dyDescent="0.3">
      <c r="AA2776" s="165"/>
    </row>
    <row r="2777" spans="27:27" x14ac:dyDescent="0.3">
      <c r="AA2777" s="165"/>
    </row>
    <row r="2778" spans="27:27" x14ac:dyDescent="0.3">
      <c r="AA2778" s="165"/>
    </row>
    <row r="2779" spans="27:27" x14ac:dyDescent="0.3">
      <c r="AA2779" s="165"/>
    </row>
    <row r="2780" spans="27:27" x14ac:dyDescent="0.3">
      <c r="AA2780" s="165"/>
    </row>
    <row r="2781" spans="27:27" x14ac:dyDescent="0.3">
      <c r="AA2781" s="165"/>
    </row>
    <row r="2782" spans="27:27" x14ac:dyDescent="0.3">
      <c r="AA2782" s="165"/>
    </row>
    <row r="2783" spans="27:27" x14ac:dyDescent="0.3">
      <c r="AA2783" s="165"/>
    </row>
    <row r="2784" spans="27:27" x14ac:dyDescent="0.3">
      <c r="AA2784" s="165"/>
    </row>
    <row r="2785" spans="27:27" x14ac:dyDescent="0.3">
      <c r="AA2785" s="165"/>
    </row>
    <row r="2786" spans="27:27" x14ac:dyDescent="0.3">
      <c r="AA2786" s="165"/>
    </row>
    <row r="2787" spans="27:27" x14ac:dyDescent="0.3">
      <c r="AA2787" s="165"/>
    </row>
    <row r="2788" spans="27:27" x14ac:dyDescent="0.3">
      <c r="AA2788" s="165"/>
    </row>
    <row r="2789" spans="27:27" x14ac:dyDescent="0.3">
      <c r="AA2789" s="165"/>
    </row>
    <row r="2790" spans="27:27" x14ac:dyDescent="0.3">
      <c r="AA2790" s="165"/>
    </row>
    <row r="2791" spans="27:27" x14ac:dyDescent="0.3">
      <c r="AA2791" s="165"/>
    </row>
    <row r="2792" spans="27:27" x14ac:dyDescent="0.3">
      <c r="AA2792" s="165"/>
    </row>
    <row r="2793" spans="27:27" x14ac:dyDescent="0.3">
      <c r="AA2793" s="165"/>
    </row>
    <row r="2794" spans="27:27" x14ac:dyDescent="0.3">
      <c r="AA2794" s="165"/>
    </row>
    <row r="2795" spans="27:27" x14ac:dyDescent="0.3">
      <c r="AA2795" s="165"/>
    </row>
    <row r="2796" spans="27:27" x14ac:dyDescent="0.3">
      <c r="AA2796" s="165"/>
    </row>
    <row r="2797" spans="27:27" x14ac:dyDescent="0.3">
      <c r="AA2797" s="165"/>
    </row>
    <row r="2798" spans="27:27" x14ac:dyDescent="0.3">
      <c r="AA2798" s="165"/>
    </row>
    <row r="2799" spans="27:27" x14ac:dyDescent="0.3">
      <c r="AA2799" s="165"/>
    </row>
    <row r="2800" spans="27:27" x14ac:dyDescent="0.3">
      <c r="AA2800" s="165"/>
    </row>
    <row r="2801" spans="27:27" x14ac:dyDescent="0.3">
      <c r="AA2801" s="165"/>
    </row>
    <row r="2802" spans="27:27" x14ac:dyDescent="0.3">
      <c r="AA2802" s="165"/>
    </row>
    <row r="2803" spans="27:27" x14ac:dyDescent="0.3">
      <c r="AA2803" s="165"/>
    </row>
    <row r="2804" spans="27:27" x14ac:dyDescent="0.3">
      <c r="AA2804" s="165"/>
    </row>
    <row r="2805" spans="27:27" x14ac:dyDescent="0.3">
      <c r="AA2805" s="165"/>
    </row>
    <row r="2806" spans="27:27" x14ac:dyDescent="0.3">
      <c r="AA2806" s="165"/>
    </row>
    <row r="2807" spans="27:27" x14ac:dyDescent="0.3">
      <c r="AA2807" s="165"/>
    </row>
    <row r="2808" spans="27:27" x14ac:dyDescent="0.3">
      <c r="AA2808" s="165"/>
    </row>
    <row r="2809" spans="27:27" x14ac:dyDescent="0.3">
      <c r="AA2809" s="165"/>
    </row>
    <row r="2810" spans="27:27" x14ac:dyDescent="0.3">
      <c r="AA2810" s="165"/>
    </row>
    <row r="2811" spans="27:27" x14ac:dyDescent="0.3">
      <c r="AA2811" s="165"/>
    </row>
    <row r="2812" spans="27:27" x14ac:dyDescent="0.3">
      <c r="AA2812" s="165"/>
    </row>
    <row r="2813" spans="27:27" x14ac:dyDescent="0.3">
      <c r="AA2813" s="165"/>
    </row>
    <row r="2814" spans="27:27" x14ac:dyDescent="0.3">
      <c r="AA2814" s="165"/>
    </row>
    <row r="2815" spans="27:27" x14ac:dyDescent="0.3">
      <c r="AA2815" s="165"/>
    </row>
    <row r="2816" spans="27:27" x14ac:dyDescent="0.3">
      <c r="AA2816" s="165"/>
    </row>
    <row r="2817" spans="27:27" x14ac:dyDescent="0.3">
      <c r="AA2817" s="165"/>
    </row>
    <row r="2818" spans="27:27" x14ac:dyDescent="0.3">
      <c r="AA2818" s="165"/>
    </row>
    <row r="2819" spans="27:27" x14ac:dyDescent="0.3">
      <c r="AA2819" s="165"/>
    </row>
    <row r="2820" spans="27:27" x14ac:dyDescent="0.3">
      <c r="AA2820" s="165"/>
    </row>
    <row r="2821" spans="27:27" x14ac:dyDescent="0.3">
      <c r="AA2821" s="165"/>
    </row>
    <row r="2822" spans="27:27" x14ac:dyDescent="0.3">
      <c r="AA2822" s="165"/>
    </row>
    <row r="2823" spans="27:27" x14ac:dyDescent="0.3">
      <c r="AA2823" s="165"/>
    </row>
    <row r="2824" spans="27:27" x14ac:dyDescent="0.3">
      <c r="AA2824" s="165"/>
    </row>
    <row r="2825" spans="27:27" x14ac:dyDescent="0.3">
      <c r="AA2825" s="165"/>
    </row>
    <row r="2826" spans="27:27" x14ac:dyDescent="0.3">
      <c r="AA2826" s="165"/>
    </row>
    <row r="2827" spans="27:27" x14ac:dyDescent="0.3">
      <c r="AA2827" s="165"/>
    </row>
    <row r="2828" spans="27:27" x14ac:dyDescent="0.3">
      <c r="AA2828" s="165"/>
    </row>
    <row r="2829" spans="27:27" x14ac:dyDescent="0.3">
      <c r="AA2829" s="165"/>
    </row>
    <row r="2830" spans="27:27" x14ac:dyDescent="0.3">
      <c r="AA2830" s="165"/>
    </row>
    <row r="2831" spans="27:27" x14ac:dyDescent="0.3">
      <c r="AA2831" s="165"/>
    </row>
    <row r="2832" spans="27:27" x14ac:dyDescent="0.3">
      <c r="AA2832" s="165"/>
    </row>
    <row r="2833" spans="27:27" x14ac:dyDescent="0.3">
      <c r="AA2833" s="165"/>
    </row>
    <row r="2834" spans="27:27" x14ac:dyDescent="0.3">
      <c r="AA2834" s="165"/>
    </row>
    <row r="2835" spans="27:27" x14ac:dyDescent="0.3">
      <c r="AA2835" s="165"/>
    </row>
    <row r="2836" spans="27:27" x14ac:dyDescent="0.3">
      <c r="AA2836" s="165"/>
    </row>
    <row r="2837" spans="27:27" x14ac:dyDescent="0.3">
      <c r="AA2837" s="165"/>
    </row>
    <row r="2838" spans="27:27" x14ac:dyDescent="0.3">
      <c r="AA2838" s="165"/>
    </row>
    <row r="2839" spans="27:27" x14ac:dyDescent="0.3">
      <c r="AA2839" s="165"/>
    </row>
    <row r="2840" spans="27:27" x14ac:dyDescent="0.3">
      <c r="AA2840" s="165"/>
    </row>
    <row r="2841" spans="27:27" x14ac:dyDescent="0.3">
      <c r="AA2841" s="165"/>
    </row>
    <row r="2842" spans="27:27" x14ac:dyDescent="0.3">
      <c r="AA2842" s="165"/>
    </row>
    <row r="2843" spans="27:27" x14ac:dyDescent="0.3">
      <c r="AA2843" s="165"/>
    </row>
    <row r="2844" spans="27:27" x14ac:dyDescent="0.3">
      <c r="AA2844" s="165"/>
    </row>
    <row r="2845" spans="27:27" x14ac:dyDescent="0.3">
      <c r="AA2845" s="165"/>
    </row>
    <row r="2846" spans="27:27" x14ac:dyDescent="0.3">
      <c r="AA2846" s="165"/>
    </row>
    <row r="2847" spans="27:27" x14ac:dyDescent="0.3">
      <c r="AA2847" s="165"/>
    </row>
    <row r="2848" spans="27:27" x14ac:dyDescent="0.3">
      <c r="AA2848" s="165"/>
    </row>
    <row r="2849" spans="27:27" x14ac:dyDescent="0.3">
      <c r="AA2849" s="165"/>
    </row>
    <row r="2850" spans="27:27" x14ac:dyDescent="0.3">
      <c r="AA2850" s="165"/>
    </row>
    <row r="2851" spans="27:27" x14ac:dyDescent="0.3">
      <c r="AA2851" s="165"/>
    </row>
    <row r="2852" spans="27:27" x14ac:dyDescent="0.3">
      <c r="AA2852" s="165"/>
    </row>
    <row r="2853" spans="27:27" x14ac:dyDescent="0.3">
      <c r="AA2853" s="165"/>
    </row>
    <row r="2854" spans="27:27" x14ac:dyDescent="0.3">
      <c r="AA2854" s="165"/>
    </row>
    <row r="2855" spans="27:27" x14ac:dyDescent="0.3">
      <c r="AA2855" s="165"/>
    </row>
    <row r="2856" spans="27:27" x14ac:dyDescent="0.3">
      <c r="AA2856" s="165"/>
    </row>
    <row r="2857" spans="27:27" x14ac:dyDescent="0.3">
      <c r="AA2857" s="165"/>
    </row>
    <row r="2858" spans="27:27" x14ac:dyDescent="0.3">
      <c r="AA2858" s="165"/>
    </row>
    <row r="2859" spans="27:27" x14ac:dyDescent="0.3">
      <c r="AA2859" s="165"/>
    </row>
    <row r="2860" spans="27:27" x14ac:dyDescent="0.3">
      <c r="AA2860" s="165"/>
    </row>
    <row r="2861" spans="27:27" x14ac:dyDescent="0.3">
      <c r="AA2861" s="165"/>
    </row>
    <row r="2862" spans="27:27" x14ac:dyDescent="0.3">
      <c r="AA2862" s="165"/>
    </row>
    <row r="2863" spans="27:27" x14ac:dyDescent="0.3">
      <c r="AA2863" s="165"/>
    </row>
    <row r="2864" spans="27:27" x14ac:dyDescent="0.3">
      <c r="AA2864" s="165"/>
    </row>
    <row r="2865" spans="27:27" x14ac:dyDescent="0.3">
      <c r="AA2865" s="165"/>
    </row>
    <row r="2866" spans="27:27" x14ac:dyDescent="0.3">
      <c r="AA2866" s="165"/>
    </row>
    <row r="2867" spans="27:27" x14ac:dyDescent="0.3">
      <c r="AA2867" s="165"/>
    </row>
    <row r="2868" spans="27:27" x14ac:dyDescent="0.3">
      <c r="AA2868" s="165"/>
    </row>
    <row r="2869" spans="27:27" x14ac:dyDescent="0.3">
      <c r="AA2869" s="165"/>
    </row>
    <row r="2870" spans="27:27" x14ac:dyDescent="0.3">
      <c r="AA2870" s="165"/>
    </row>
    <row r="2871" spans="27:27" x14ac:dyDescent="0.3">
      <c r="AA2871" s="165"/>
    </row>
    <row r="2872" spans="27:27" x14ac:dyDescent="0.3">
      <c r="AA2872" s="165"/>
    </row>
    <row r="2873" spans="27:27" x14ac:dyDescent="0.3">
      <c r="AA2873" s="165"/>
    </row>
    <row r="2874" spans="27:27" x14ac:dyDescent="0.3">
      <c r="AA2874" s="165"/>
    </row>
    <row r="2875" spans="27:27" x14ac:dyDescent="0.3">
      <c r="AA2875" s="165"/>
    </row>
    <row r="2876" spans="27:27" x14ac:dyDescent="0.3">
      <c r="AA2876" s="165"/>
    </row>
    <row r="2877" spans="27:27" x14ac:dyDescent="0.3">
      <c r="AA2877" s="165"/>
    </row>
    <row r="2878" spans="27:27" x14ac:dyDescent="0.3">
      <c r="AA2878" s="165"/>
    </row>
    <row r="2879" spans="27:27" x14ac:dyDescent="0.3">
      <c r="AA2879" s="165"/>
    </row>
    <row r="2880" spans="27:27" x14ac:dyDescent="0.3">
      <c r="AA2880" s="165"/>
    </row>
    <row r="2881" spans="27:27" x14ac:dyDescent="0.3">
      <c r="AA2881" s="165"/>
    </row>
    <row r="2882" spans="27:27" x14ac:dyDescent="0.3">
      <c r="AA2882" s="165"/>
    </row>
    <row r="2883" spans="27:27" x14ac:dyDescent="0.3">
      <c r="AA2883" s="165"/>
    </row>
    <row r="2884" spans="27:27" x14ac:dyDescent="0.3">
      <c r="AA2884" s="165"/>
    </row>
    <row r="2885" spans="27:27" x14ac:dyDescent="0.3">
      <c r="AA2885" s="165"/>
    </row>
    <row r="2886" spans="27:27" x14ac:dyDescent="0.3">
      <c r="AA2886" s="165"/>
    </row>
    <row r="2887" spans="27:27" x14ac:dyDescent="0.3">
      <c r="AA2887" s="165"/>
    </row>
    <row r="2888" spans="27:27" x14ac:dyDescent="0.3">
      <c r="AA2888" s="165"/>
    </row>
    <row r="2889" spans="27:27" x14ac:dyDescent="0.3">
      <c r="AA2889" s="165"/>
    </row>
    <row r="2890" spans="27:27" x14ac:dyDescent="0.3">
      <c r="AA2890" s="165"/>
    </row>
    <row r="2891" spans="27:27" x14ac:dyDescent="0.3">
      <c r="AA2891" s="165"/>
    </row>
    <row r="2892" spans="27:27" x14ac:dyDescent="0.3">
      <c r="AA2892" s="165"/>
    </row>
    <row r="2893" spans="27:27" x14ac:dyDescent="0.3">
      <c r="AA2893" s="165"/>
    </row>
    <row r="2894" spans="27:27" x14ac:dyDescent="0.3">
      <c r="AA2894" s="165"/>
    </row>
    <row r="2895" spans="27:27" x14ac:dyDescent="0.3">
      <c r="AA2895" s="165"/>
    </row>
    <row r="2896" spans="27:27" x14ac:dyDescent="0.3">
      <c r="AA2896" s="165"/>
    </row>
    <row r="2897" spans="27:27" x14ac:dyDescent="0.3">
      <c r="AA2897" s="165"/>
    </row>
    <row r="2898" spans="27:27" x14ac:dyDescent="0.3">
      <c r="AA2898" s="165"/>
    </row>
    <row r="2899" spans="27:27" x14ac:dyDescent="0.3">
      <c r="AA2899" s="165"/>
    </row>
    <row r="2900" spans="27:27" x14ac:dyDescent="0.3">
      <c r="AA2900" s="165"/>
    </row>
    <row r="2901" spans="27:27" x14ac:dyDescent="0.3">
      <c r="AA2901" s="165"/>
    </row>
    <row r="2902" spans="27:27" x14ac:dyDescent="0.3">
      <c r="AA2902" s="165"/>
    </row>
    <row r="2903" spans="27:27" x14ac:dyDescent="0.3">
      <c r="AA2903" s="165"/>
    </row>
    <row r="2904" spans="27:27" x14ac:dyDescent="0.3">
      <c r="AA2904" s="165"/>
    </row>
    <row r="2905" spans="27:27" x14ac:dyDescent="0.3">
      <c r="AA2905" s="165"/>
    </row>
    <row r="2906" spans="27:27" x14ac:dyDescent="0.3">
      <c r="AA2906" s="165"/>
    </row>
    <row r="2907" spans="27:27" x14ac:dyDescent="0.3">
      <c r="AA2907" s="165"/>
    </row>
    <row r="2908" spans="27:27" x14ac:dyDescent="0.3">
      <c r="AA2908" s="165"/>
    </row>
    <row r="2909" spans="27:27" x14ac:dyDescent="0.3">
      <c r="AA2909" s="165"/>
    </row>
    <row r="2910" spans="27:27" x14ac:dyDescent="0.3">
      <c r="AA2910" s="165"/>
    </row>
    <row r="2911" spans="27:27" x14ac:dyDescent="0.3">
      <c r="AA2911" s="165"/>
    </row>
    <row r="2912" spans="27:27" x14ac:dyDescent="0.3">
      <c r="AA2912" s="165"/>
    </row>
    <row r="2913" spans="27:27" x14ac:dyDescent="0.3">
      <c r="AA2913" s="165"/>
    </row>
    <row r="2914" spans="27:27" x14ac:dyDescent="0.3">
      <c r="AA2914" s="165"/>
    </row>
    <row r="2915" spans="27:27" x14ac:dyDescent="0.3">
      <c r="AA2915" s="165"/>
    </row>
    <row r="2916" spans="27:27" x14ac:dyDescent="0.3">
      <c r="AA2916" s="165"/>
    </row>
    <row r="2917" spans="27:27" x14ac:dyDescent="0.3">
      <c r="AA2917" s="165"/>
    </row>
    <row r="2918" spans="27:27" x14ac:dyDescent="0.3">
      <c r="AA2918" s="165"/>
    </row>
    <row r="2919" spans="27:27" x14ac:dyDescent="0.3">
      <c r="AA2919" s="165"/>
    </row>
    <row r="2920" spans="27:27" x14ac:dyDescent="0.3">
      <c r="AA2920" s="165"/>
    </row>
    <row r="2921" spans="27:27" x14ac:dyDescent="0.3">
      <c r="AA2921" s="165"/>
    </row>
    <row r="2922" spans="27:27" x14ac:dyDescent="0.3">
      <c r="AA2922" s="165"/>
    </row>
    <row r="2923" spans="27:27" x14ac:dyDescent="0.3">
      <c r="AA2923" s="165"/>
    </row>
    <row r="2924" spans="27:27" x14ac:dyDescent="0.3">
      <c r="AA2924" s="165"/>
    </row>
    <row r="2925" spans="27:27" x14ac:dyDescent="0.3">
      <c r="AA2925" s="165"/>
    </row>
    <row r="2926" spans="27:27" x14ac:dyDescent="0.3">
      <c r="AA2926" s="165"/>
    </row>
    <row r="2927" spans="27:27" x14ac:dyDescent="0.3">
      <c r="AA2927" s="165"/>
    </row>
    <row r="2928" spans="27:27" x14ac:dyDescent="0.3">
      <c r="AA2928" s="165"/>
    </row>
    <row r="2929" spans="27:27" x14ac:dyDescent="0.3">
      <c r="AA2929" s="165"/>
    </row>
    <row r="2930" spans="27:27" x14ac:dyDescent="0.3">
      <c r="AA2930" s="165"/>
    </row>
    <row r="2931" spans="27:27" x14ac:dyDescent="0.3">
      <c r="AA2931" s="165"/>
    </row>
    <row r="2932" spans="27:27" x14ac:dyDescent="0.3">
      <c r="AA2932" s="165"/>
    </row>
    <row r="2933" spans="27:27" x14ac:dyDescent="0.3">
      <c r="AA2933" s="165"/>
    </row>
    <row r="2934" spans="27:27" x14ac:dyDescent="0.3">
      <c r="AA2934" s="165"/>
    </row>
    <row r="2935" spans="27:27" x14ac:dyDescent="0.3">
      <c r="AA2935" s="165"/>
    </row>
    <row r="2936" spans="27:27" x14ac:dyDescent="0.3">
      <c r="AA2936" s="165"/>
    </row>
    <row r="2937" spans="27:27" x14ac:dyDescent="0.3">
      <c r="AA2937" s="165"/>
    </row>
    <row r="2938" spans="27:27" x14ac:dyDescent="0.3">
      <c r="AA2938" s="165"/>
    </row>
    <row r="2939" spans="27:27" x14ac:dyDescent="0.3">
      <c r="AA2939" s="165"/>
    </row>
    <row r="2940" spans="27:27" x14ac:dyDescent="0.3">
      <c r="AA2940" s="165"/>
    </row>
    <row r="2941" spans="27:27" x14ac:dyDescent="0.3">
      <c r="AA2941" s="165"/>
    </row>
    <row r="2942" spans="27:27" x14ac:dyDescent="0.3">
      <c r="AA2942" s="165"/>
    </row>
    <row r="2943" spans="27:27" x14ac:dyDescent="0.3">
      <c r="AA2943" s="165"/>
    </row>
    <row r="2944" spans="27:27" x14ac:dyDescent="0.3">
      <c r="AA2944" s="165"/>
    </row>
    <row r="2945" spans="27:27" x14ac:dyDescent="0.3">
      <c r="AA2945" s="165"/>
    </row>
    <row r="2946" spans="27:27" x14ac:dyDescent="0.3">
      <c r="AA2946" s="165"/>
    </row>
    <row r="2947" spans="27:27" x14ac:dyDescent="0.3">
      <c r="AA2947" s="165"/>
    </row>
    <row r="2948" spans="27:27" x14ac:dyDescent="0.3">
      <c r="AA2948" s="165"/>
    </row>
    <row r="2949" spans="27:27" x14ac:dyDescent="0.3">
      <c r="AA2949" s="165"/>
    </row>
    <row r="2950" spans="27:27" x14ac:dyDescent="0.3">
      <c r="AA2950" s="165"/>
    </row>
    <row r="2951" spans="27:27" x14ac:dyDescent="0.3">
      <c r="AA2951" s="165"/>
    </row>
    <row r="2952" spans="27:27" x14ac:dyDescent="0.3">
      <c r="AA2952" s="165"/>
    </row>
    <row r="2953" spans="27:27" x14ac:dyDescent="0.3">
      <c r="AA2953" s="165"/>
    </row>
    <row r="2954" spans="27:27" x14ac:dyDescent="0.3">
      <c r="AA2954" s="165"/>
    </row>
    <row r="2955" spans="27:27" x14ac:dyDescent="0.3">
      <c r="AA2955" s="165"/>
    </row>
    <row r="2956" spans="27:27" x14ac:dyDescent="0.3">
      <c r="AA2956" s="165"/>
    </row>
    <row r="2957" spans="27:27" x14ac:dyDescent="0.3">
      <c r="AA2957" s="165"/>
    </row>
    <row r="2958" spans="27:27" x14ac:dyDescent="0.3">
      <c r="AA2958" s="165"/>
    </row>
    <row r="2959" spans="27:27" x14ac:dyDescent="0.3">
      <c r="AA2959" s="165"/>
    </row>
    <row r="2960" spans="27:27" x14ac:dyDescent="0.3">
      <c r="AA2960" s="165"/>
    </row>
    <row r="2961" spans="27:27" x14ac:dyDescent="0.3">
      <c r="AA2961" s="165"/>
    </row>
    <row r="2962" spans="27:27" x14ac:dyDescent="0.3">
      <c r="AA2962" s="165"/>
    </row>
    <row r="2963" spans="27:27" x14ac:dyDescent="0.3">
      <c r="AA2963" s="165"/>
    </row>
    <row r="2964" spans="27:27" x14ac:dyDescent="0.3">
      <c r="AA2964" s="165"/>
    </row>
    <row r="2965" spans="27:27" x14ac:dyDescent="0.3">
      <c r="AA2965" s="165"/>
    </row>
    <row r="2966" spans="27:27" x14ac:dyDescent="0.3">
      <c r="AA2966" s="165"/>
    </row>
    <row r="2967" spans="27:27" x14ac:dyDescent="0.3">
      <c r="AA2967" s="165"/>
    </row>
    <row r="2968" spans="27:27" x14ac:dyDescent="0.3">
      <c r="AA2968" s="165"/>
    </row>
    <row r="2969" spans="27:27" x14ac:dyDescent="0.3">
      <c r="AA2969" s="165"/>
    </row>
    <row r="2970" spans="27:27" x14ac:dyDescent="0.3">
      <c r="AA2970" s="165"/>
    </row>
    <row r="2971" spans="27:27" x14ac:dyDescent="0.3">
      <c r="AA2971" s="165"/>
    </row>
    <row r="2972" spans="27:27" x14ac:dyDescent="0.3">
      <c r="AA2972" s="165"/>
    </row>
    <row r="2973" spans="27:27" x14ac:dyDescent="0.3">
      <c r="AA2973" s="165"/>
    </row>
    <row r="2974" spans="27:27" x14ac:dyDescent="0.3">
      <c r="AA2974" s="165"/>
    </row>
    <row r="2975" spans="27:27" x14ac:dyDescent="0.3">
      <c r="AA2975" s="165"/>
    </row>
    <row r="2976" spans="27:27" x14ac:dyDescent="0.3">
      <c r="AA2976" s="165"/>
    </row>
    <row r="2977" spans="27:27" x14ac:dyDescent="0.3">
      <c r="AA2977" s="165"/>
    </row>
    <row r="2978" spans="27:27" x14ac:dyDescent="0.3">
      <c r="AA2978" s="165"/>
    </row>
    <row r="2979" spans="27:27" x14ac:dyDescent="0.3">
      <c r="AA2979" s="165"/>
    </row>
    <row r="2980" spans="27:27" x14ac:dyDescent="0.3">
      <c r="AA2980" s="165"/>
    </row>
    <row r="2981" spans="27:27" x14ac:dyDescent="0.3">
      <c r="AA2981" s="165"/>
    </row>
    <row r="2982" spans="27:27" x14ac:dyDescent="0.3">
      <c r="AA2982" s="165"/>
    </row>
    <row r="2983" spans="27:27" x14ac:dyDescent="0.3">
      <c r="AA2983" s="165"/>
    </row>
    <row r="2984" spans="27:27" x14ac:dyDescent="0.3">
      <c r="AA2984" s="165"/>
    </row>
    <row r="2985" spans="27:27" x14ac:dyDescent="0.3">
      <c r="AA2985" s="165"/>
    </row>
    <row r="2986" spans="27:27" x14ac:dyDescent="0.3">
      <c r="AA2986" s="165"/>
    </row>
    <row r="2987" spans="27:27" x14ac:dyDescent="0.3">
      <c r="AA2987" s="165"/>
    </row>
    <row r="2988" spans="27:27" x14ac:dyDescent="0.3">
      <c r="AA2988" s="165"/>
    </row>
    <row r="2989" spans="27:27" x14ac:dyDescent="0.3">
      <c r="AA2989" s="165"/>
    </row>
    <row r="2990" spans="27:27" x14ac:dyDescent="0.3">
      <c r="AA2990" s="165"/>
    </row>
    <row r="2991" spans="27:27" x14ac:dyDescent="0.3">
      <c r="AA2991" s="165"/>
    </row>
    <row r="2992" spans="27:27" x14ac:dyDescent="0.3">
      <c r="AA2992" s="165"/>
    </row>
    <row r="2993" spans="27:27" x14ac:dyDescent="0.3">
      <c r="AA2993" s="165"/>
    </row>
    <row r="2994" spans="27:27" x14ac:dyDescent="0.3">
      <c r="AA2994" s="165"/>
    </row>
    <row r="2995" spans="27:27" x14ac:dyDescent="0.3">
      <c r="AA2995" s="165"/>
    </row>
    <row r="2996" spans="27:27" x14ac:dyDescent="0.3">
      <c r="AA2996" s="165"/>
    </row>
    <row r="2997" spans="27:27" x14ac:dyDescent="0.3">
      <c r="AA2997" s="165"/>
    </row>
    <row r="2998" spans="27:27" x14ac:dyDescent="0.3">
      <c r="AA2998" s="165"/>
    </row>
    <row r="2999" spans="27:27" x14ac:dyDescent="0.3">
      <c r="AA2999" s="165"/>
    </row>
    <row r="3000" spans="27:27" x14ac:dyDescent="0.3">
      <c r="AA3000" s="165"/>
    </row>
    <row r="3001" spans="27:27" x14ac:dyDescent="0.3">
      <c r="AA3001" s="165"/>
    </row>
    <row r="3002" spans="27:27" x14ac:dyDescent="0.3">
      <c r="AA3002" s="165"/>
    </row>
    <row r="3003" spans="27:27" x14ac:dyDescent="0.3">
      <c r="AA3003" s="165"/>
    </row>
    <row r="3004" spans="27:27" x14ac:dyDescent="0.3">
      <c r="AA3004" s="165"/>
    </row>
    <row r="3005" spans="27:27" x14ac:dyDescent="0.3">
      <c r="AA3005" s="165"/>
    </row>
    <row r="3006" spans="27:27" x14ac:dyDescent="0.3">
      <c r="AA3006" s="165"/>
    </row>
    <row r="3007" spans="27:27" x14ac:dyDescent="0.3">
      <c r="AA3007" s="165"/>
    </row>
    <row r="3008" spans="27:27" x14ac:dyDescent="0.3">
      <c r="AA3008" s="165"/>
    </row>
    <row r="3009" spans="27:27" x14ac:dyDescent="0.3">
      <c r="AA3009" s="165"/>
    </row>
    <row r="3010" spans="27:27" x14ac:dyDescent="0.3">
      <c r="AA3010" s="165"/>
    </row>
    <row r="3011" spans="27:27" x14ac:dyDescent="0.3">
      <c r="AA3011" s="165"/>
    </row>
    <row r="3012" spans="27:27" x14ac:dyDescent="0.3">
      <c r="AA3012" s="165"/>
    </row>
    <row r="3013" spans="27:27" x14ac:dyDescent="0.3">
      <c r="AA3013" s="165"/>
    </row>
    <row r="3014" spans="27:27" x14ac:dyDescent="0.3">
      <c r="AA3014" s="165"/>
    </row>
    <row r="3015" spans="27:27" x14ac:dyDescent="0.3">
      <c r="AA3015" s="165"/>
    </row>
    <row r="3016" spans="27:27" x14ac:dyDescent="0.3">
      <c r="AA3016" s="165"/>
    </row>
    <row r="3017" spans="27:27" x14ac:dyDescent="0.3">
      <c r="AA3017" s="165"/>
    </row>
    <row r="3018" spans="27:27" x14ac:dyDescent="0.3">
      <c r="AA3018" s="165"/>
    </row>
    <row r="3019" spans="27:27" x14ac:dyDescent="0.3">
      <c r="AA3019" s="165"/>
    </row>
    <row r="3020" spans="27:27" x14ac:dyDescent="0.3">
      <c r="AA3020" s="165"/>
    </row>
    <row r="3021" spans="27:27" x14ac:dyDescent="0.3">
      <c r="AA3021" s="165"/>
    </row>
    <row r="3022" spans="27:27" x14ac:dyDescent="0.3">
      <c r="AA3022" s="165"/>
    </row>
    <row r="3023" spans="27:27" x14ac:dyDescent="0.3">
      <c r="AA3023" s="165"/>
    </row>
    <row r="3024" spans="27:27" x14ac:dyDescent="0.3">
      <c r="AA3024" s="165"/>
    </row>
    <row r="3025" spans="27:27" x14ac:dyDescent="0.3">
      <c r="AA3025" s="165"/>
    </row>
    <row r="3026" spans="27:27" x14ac:dyDescent="0.3">
      <c r="AA3026" s="165"/>
    </row>
    <row r="3027" spans="27:27" x14ac:dyDescent="0.3">
      <c r="AA3027" s="165"/>
    </row>
    <row r="3028" spans="27:27" x14ac:dyDescent="0.3">
      <c r="AA3028" s="165"/>
    </row>
    <row r="3029" spans="27:27" x14ac:dyDescent="0.3">
      <c r="AA3029" s="165"/>
    </row>
    <row r="3030" spans="27:27" x14ac:dyDescent="0.3">
      <c r="AA3030" s="165"/>
    </row>
    <row r="3031" spans="27:27" x14ac:dyDescent="0.3">
      <c r="AA3031" s="165"/>
    </row>
    <row r="3032" spans="27:27" x14ac:dyDescent="0.3">
      <c r="AA3032" s="165"/>
    </row>
    <row r="3033" spans="27:27" x14ac:dyDescent="0.3">
      <c r="AA3033" s="165"/>
    </row>
    <row r="3034" spans="27:27" x14ac:dyDescent="0.3">
      <c r="AA3034" s="165"/>
    </row>
    <row r="3035" spans="27:27" x14ac:dyDescent="0.3">
      <c r="AA3035" s="165"/>
    </row>
    <row r="3036" spans="27:27" x14ac:dyDescent="0.3">
      <c r="AA3036" s="165"/>
    </row>
    <row r="3037" spans="27:27" x14ac:dyDescent="0.3">
      <c r="AA3037" s="165"/>
    </row>
    <row r="3038" spans="27:27" x14ac:dyDescent="0.3">
      <c r="AA3038" s="165"/>
    </row>
    <row r="3039" spans="27:27" x14ac:dyDescent="0.3">
      <c r="AA3039" s="165"/>
    </row>
    <row r="3040" spans="27:27" x14ac:dyDescent="0.3">
      <c r="AA3040" s="165"/>
    </row>
    <row r="3041" spans="27:27" x14ac:dyDescent="0.3">
      <c r="AA3041" s="165"/>
    </row>
    <row r="3042" spans="27:27" x14ac:dyDescent="0.3">
      <c r="AA3042" s="165"/>
    </row>
    <row r="3043" spans="27:27" x14ac:dyDescent="0.3">
      <c r="AA3043" s="165"/>
    </row>
    <row r="3044" spans="27:27" x14ac:dyDescent="0.3">
      <c r="AA3044" s="165"/>
    </row>
    <row r="3045" spans="27:27" x14ac:dyDescent="0.3">
      <c r="AA3045" s="165"/>
    </row>
    <row r="3046" spans="27:27" x14ac:dyDescent="0.3">
      <c r="AA3046" s="165"/>
    </row>
    <row r="3047" spans="27:27" x14ac:dyDescent="0.3">
      <c r="AA3047" s="165"/>
    </row>
    <row r="3048" spans="27:27" x14ac:dyDescent="0.3">
      <c r="AA3048" s="165"/>
    </row>
    <row r="3049" spans="27:27" x14ac:dyDescent="0.3">
      <c r="AA3049" s="165"/>
    </row>
    <row r="3050" spans="27:27" x14ac:dyDescent="0.3">
      <c r="AA3050" s="165"/>
    </row>
    <row r="3051" spans="27:27" x14ac:dyDescent="0.3">
      <c r="AA3051" s="165"/>
    </row>
    <row r="3052" spans="27:27" x14ac:dyDescent="0.3">
      <c r="AA3052" s="165"/>
    </row>
    <row r="3053" spans="27:27" x14ac:dyDescent="0.3">
      <c r="AA3053" s="165"/>
    </row>
    <row r="3054" spans="27:27" x14ac:dyDescent="0.3">
      <c r="AA3054" s="165"/>
    </row>
    <row r="3055" spans="27:27" x14ac:dyDescent="0.3">
      <c r="AA3055" s="165"/>
    </row>
    <row r="3056" spans="27:27" x14ac:dyDescent="0.3">
      <c r="AA3056" s="165"/>
    </row>
    <row r="3057" spans="27:27" x14ac:dyDescent="0.3">
      <c r="AA3057" s="165"/>
    </row>
    <row r="3058" spans="27:27" x14ac:dyDescent="0.3">
      <c r="AA3058" s="165"/>
    </row>
    <row r="3059" spans="27:27" x14ac:dyDescent="0.3">
      <c r="AA3059" s="165"/>
    </row>
    <row r="3060" spans="27:27" x14ac:dyDescent="0.3">
      <c r="AA3060" s="165"/>
    </row>
    <row r="3061" spans="27:27" x14ac:dyDescent="0.3">
      <c r="AA3061" s="165"/>
    </row>
    <row r="3062" spans="27:27" x14ac:dyDescent="0.3">
      <c r="AA3062" s="165"/>
    </row>
    <row r="3063" spans="27:27" x14ac:dyDescent="0.3">
      <c r="AA3063" s="165"/>
    </row>
    <row r="3064" spans="27:27" x14ac:dyDescent="0.3">
      <c r="AA3064" s="165"/>
    </row>
    <row r="3065" spans="27:27" x14ac:dyDescent="0.3">
      <c r="AA3065" s="165"/>
    </row>
    <row r="3066" spans="27:27" x14ac:dyDescent="0.3">
      <c r="AA3066" s="165"/>
    </row>
    <row r="3067" spans="27:27" x14ac:dyDescent="0.3">
      <c r="AA3067" s="165"/>
    </row>
    <row r="3068" spans="27:27" x14ac:dyDescent="0.3">
      <c r="AA3068" s="165"/>
    </row>
    <row r="3069" spans="27:27" x14ac:dyDescent="0.3">
      <c r="AA3069" s="165"/>
    </row>
    <row r="3070" spans="27:27" x14ac:dyDescent="0.3">
      <c r="AA3070" s="165"/>
    </row>
    <row r="3071" spans="27:27" x14ac:dyDescent="0.3">
      <c r="AA3071" s="165"/>
    </row>
    <row r="3072" spans="27:27" x14ac:dyDescent="0.3">
      <c r="AA3072" s="165"/>
    </row>
    <row r="3073" spans="27:27" x14ac:dyDescent="0.3">
      <c r="AA3073" s="165"/>
    </row>
    <row r="3074" spans="27:27" x14ac:dyDescent="0.3">
      <c r="AA3074" s="165"/>
    </row>
    <row r="3075" spans="27:27" x14ac:dyDescent="0.3">
      <c r="AA3075" s="165"/>
    </row>
    <row r="3076" spans="27:27" x14ac:dyDescent="0.3">
      <c r="AA3076" s="165"/>
    </row>
    <row r="3077" spans="27:27" x14ac:dyDescent="0.3">
      <c r="AA3077" s="165"/>
    </row>
    <row r="3078" spans="27:27" x14ac:dyDescent="0.3">
      <c r="AA3078" s="165"/>
    </row>
    <row r="3079" spans="27:27" x14ac:dyDescent="0.3">
      <c r="AA3079" s="165"/>
    </row>
    <row r="3080" spans="27:27" x14ac:dyDescent="0.3">
      <c r="AA3080" s="165"/>
    </row>
    <row r="3081" spans="27:27" x14ac:dyDescent="0.3">
      <c r="AA3081" s="165"/>
    </row>
    <row r="3082" spans="27:27" x14ac:dyDescent="0.3">
      <c r="AA3082" s="165"/>
    </row>
    <row r="3083" spans="27:27" x14ac:dyDescent="0.3">
      <c r="AA3083" s="165"/>
    </row>
    <row r="3084" spans="27:27" x14ac:dyDescent="0.3">
      <c r="AA3084" s="165"/>
    </row>
    <row r="3085" spans="27:27" x14ac:dyDescent="0.3">
      <c r="AA3085" s="165"/>
    </row>
    <row r="3086" spans="27:27" x14ac:dyDescent="0.3">
      <c r="AA3086" s="165"/>
    </row>
    <row r="3087" spans="27:27" x14ac:dyDescent="0.3">
      <c r="AA3087" s="165"/>
    </row>
    <row r="3088" spans="27:27" x14ac:dyDescent="0.3">
      <c r="AA3088" s="165"/>
    </row>
    <row r="3089" spans="27:27" x14ac:dyDescent="0.3">
      <c r="AA3089" s="165"/>
    </row>
    <row r="3090" spans="27:27" x14ac:dyDescent="0.3">
      <c r="AA3090" s="165"/>
    </row>
    <row r="3091" spans="27:27" x14ac:dyDescent="0.3">
      <c r="AA3091" s="165"/>
    </row>
    <row r="3092" spans="27:27" x14ac:dyDescent="0.3">
      <c r="AA3092" s="165"/>
    </row>
    <row r="3093" spans="27:27" x14ac:dyDescent="0.3">
      <c r="AA3093" s="165"/>
    </row>
    <row r="3094" spans="27:27" x14ac:dyDescent="0.3">
      <c r="AA3094" s="165"/>
    </row>
    <row r="3095" spans="27:27" x14ac:dyDescent="0.3">
      <c r="AA3095" s="165"/>
    </row>
    <row r="3096" spans="27:27" x14ac:dyDescent="0.3">
      <c r="AA3096" s="165"/>
    </row>
    <row r="3097" spans="27:27" x14ac:dyDescent="0.3">
      <c r="AA3097" s="165"/>
    </row>
    <row r="3098" spans="27:27" x14ac:dyDescent="0.3">
      <c r="AA3098" s="165"/>
    </row>
    <row r="3099" spans="27:27" x14ac:dyDescent="0.3">
      <c r="AA3099" s="165"/>
    </row>
    <row r="3100" spans="27:27" x14ac:dyDescent="0.3">
      <c r="AA3100" s="165"/>
    </row>
    <row r="3101" spans="27:27" x14ac:dyDescent="0.3">
      <c r="AA3101" s="165"/>
    </row>
    <row r="3102" spans="27:27" x14ac:dyDescent="0.3">
      <c r="AA3102" s="165"/>
    </row>
    <row r="3103" spans="27:27" x14ac:dyDescent="0.3">
      <c r="AA3103" s="165"/>
    </row>
    <row r="3104" spans="27:27" x14ac:dyDescent="0.3">
      <c r="AA3104" s="165"/>
    </row>
    <row r="3105" spans="27:27" x14ac:dyDescent="0.3">
      <c r="AA3105" s="165"/>
    </row>
    <row r="3106" spans="27:27" x14ac:dyDescent="0.3">
      <c r="AA3106" s="165"/>
    </row>
    <row r="3107" spans="27:27" x14ac:dyDescent="0.3">
      <c r="AA3107" s="165"/>
    </row>
    <row r="3108" spans="27:27" x14ac:dyDescent="0.3">
      <c r="AA3108" s="165"/>
    </row>
    <row r="3109" spans="27:27" x14ac:dyDescent="0.3">
      <c r="AA3109" s="165"/>
    </row>
    <row r="3110" spans="27:27" x14ac:dyDescent="0.3">
      <c r="AA3110" s="165"/>
    </row>
    <row r="3111" spans="27:27" x14ac:dyDescent="0.3">
      <c r="AA3111" s="165"/>
    </row>
    <row r="3112" spans="27:27" x14ac:dyDescent="0.3">
      <c r="AA3112" s="165"/>
    </row>
    <row r="3113" spans="27:27" x14ac:dyDescent="0.3">
      <c r="AA3113" s="165"/>
    </row>
    <row r="3114" spans="27:27" x14ac:dyDescent="0.3">
      <c r="AA3114" s="165"/>
    </row>
    <row r="3115" spans="27:27" x14ac:dyDescent="0.3">
      <c r="AA3115" s="165"/>
    </row>
    <row r="3116" spans="27:27" x14ac:dyDescent="0.3">
      <c r="AA3116" s="165"/>
    </row>
    <row r="3117" spans="27:27" x14ac:dyDescent="0.3">
      <c r="AA3117" s="165"/>
    </row>
    <row r="3118" spans="27:27" x14ac:dyDescent="0.3">
      <c r="AA3118" s="165"/>
    </row>
    <row r="3119" spans="27:27" x14ac:dyDescent="0.3">
      <c r="AA3119" s="165"/>
    </row>
    <row r="3120" spans="27:27" x14ac:dyDescent="0.3">
      <c r="AA3120" s="165"/>
    </row>
    <row r="3121" spans="27:27" x14ac:dyDescent="0.3">
      <c r="AA3121" s="165"/>
    </row>
    <row r="3122" spans="27:27" x14ac:dyDescent="0.3">
      <c r="AA3122" s="165"/>
    </row>
    <row r="3123" spans="27:27" x14ac:dyDescent="0.3">
      <c r="AA3123" s="165"/>
    </row>
    <row r="3124" spans="27:27" x14ac:dyDescent="0.3">
      <c r="AA3124" s="165"/>
    </row>
    <row r="3125" spans="27:27" x14ac:dyDescent="0.3">
      <c r="AA3125" s="165"/>
    </row>
    <row r="3126" spans="27:27" x14ac:dyDescent="0.3">
      <c r="AA3126" s="165"/>
    </row>
    <row r="3127" spans="27:27" x14ac:dyDescent="0.3">
      <c r="AA3127" s="165"/>
    </row>
    <row r="3128" spans="27:27" x14ac:dyDescent="0.3">
      <c r="AA3128" s="165"/>
    </row>
    <row r="3129" spans="27:27" x14ac:dyDescent="0.3">
      <c r="AA3129" s="165"/>
    </row>
    <row r="3130" spans="27:27" x14ac:dyDescent="0.3">
      <c r="AA3130" s="165"/>
    </row>
    <row r="3131" spans="27:27" x14ac:dyDescent="0.3">
      <c r="AA3131" s="165"/>
    </row>
    <row r="3132" spans="27:27" x14ac:dyDescent="0.3">
      <c r="AA3132" s="165"/>
    </row>
    <row r="3133" spans="27:27" x14ac:dyDescent="0.3">
      <c r="AA3133" s="165"/>
    </row>
    <row r="3134" spans="27:27" x14ac:dyDescent="0.3">
      <c r="AA3134" s="165"/>
    </row>
    <row r="3135" spans="27:27" x14ac:dyDescent="0.3">
      <c r="AA3135" s="165"/>
    </row>
    <row r="3136" spans="27:27" x14ac:dyDescent="0.3">
      <c r="AA3136" s="165"/>
    </row>
    <row r="3137" spans="27:27" x14ac:dyDescent="0.3">
      <c r="AA3137" s="165"/>
    </row>
    <row r="3138" spans="27:27" x14ac:dyDescent="0.3">
      <c r="AA3138" s="165"/>
    </row>
    <row r="3139" spans="27:27" x14ac:dyDescent="0.3">
      <c r="AA3139" s="165"/>
    </row>
    <row r="3140" spans="27:27" x14ac:dyDescent="0.3">
      <c r="AA3140" s="165"/>
    </row>
    <row r="3141" spans="27:27" x14ac:dyDescent="0.3">
      <c r="AA3141" s="165"/>
    </row>
    <row r="3142" spans="27:27" x14ac:dyDescent="0.3">
      <c r="AA3142" s="165"/>
    </row>
    <row r="3143" spans="27:27" x14ac:dyDescent="0.3">
      <c r="AA3143" s="165"/>
    </row>
    <row r="3144" spans="27:27" x14ac:dyDescent="0.3">
      <c r="AA3144" s="165"/>
    </row>
    <row r="3145" spans="27:27" x14ac:dyDescent="0.3">
      <c r="AA3145" s="165"/>
    </row>
    <row r="3146" spans="27:27" x14ac:dyDescent="0.3">
      <c r="AA3146" s="165"/>
    </row>
    <row r="3147" spans="27:27" x14ac:dyDescent="0.3">
      <c r="AA3147" s="165"/>
    </row>
    <row r="3148" spans="27:27" x14ac:dyDescent="0.3">
      <c r="AA3148" s="165"/>
    </row>
    <row r="3149" spans="27:27" x14ac:dyDescent="0.3">
      <c r="AA3149" s="165"/>
    </row>
    <row r="3150" spans="27:27" x14ac:dyDescent="0.3">
      <c r="AA3150" s="165"/>
    </row>
    <row r="3151" spans="27:27" x14ac:dyDescent="0.3">
      <c r="AA3151" s="165"/>
    </row>
    <row r="3152" spans="27:27" x14ac:dyDescent="0.3">
      <c r="AA3152" s="165"/>
    </row>
    <row r="3153" spans="27:27" x14ac:dyDescent="0.3">
      <c r="AA3153" s="165"/>
    </row>
    <row r="3154" spans="27:27" x14ac:dyDescent="0.3">
      <c r="AA3154" s="165"/>
    </row>
    <row r="3155" spans="27:27" x14ac:dyDescent="0.3">
      <c r="AA3155" s="165"/>
    </row>
    <row r="3156" spans="27:27" x14ac:dyDescent="0.3">
      <c r="AA3156" s="165"/>
    </row>
    <row r="3157" spans="27:27" x14ac:dyDescent="0.3">
      <c r="AA3157" s="165"/>
    </row>
    <row r="3158" spans="27:27" x14ac:dyDescent="0.3">
      <c r="AA3158" s="165"/>
    </row>
    <row r="3159" spans="27:27" x14ac:dyDescent="0.3">
      <c r="AA3159" s="165"/>
    </row>
    <row r="3160" spans="27:27" x14ac:dyDescent="0.3">
      <c r="AA3160" s="165"/>
    </row>
    <row r="3161" spans="27:27" x14ac:dyDescent="0.3">
      <c r="AA3161" s="165"/>
    </row>
    <row r="3162" spans="27:27" x14ac:dyDescent="0.3">
      <c r="AA3162" s="165"/>
    </row>
    <row r="3163" spans="27:27" x14ac:dyDescent="0.3">
      <c r="AA3163" s="165"/>
    </row>
    <row r="3164" spans="27:27" x14ac:dyDescent="0.3">
      <c r="AA3164" s="165"/>
    </row>
    <row r="3165" spans="27:27" x14ac:dyDescent="0.3">
      <c r="AA3165" s="165"/>
    </row>
    <row r="3166" spans="27:27" x14ac:dyDescent="0.3">
      <c r="AA3166" s="165"/>
    </row>
    <row r="3167" spans="27:27" x14ac:dyDescent="0.3">
      <c r="AA3167" s="165"/>
    </row>
    <row r="3168" spans="27:27" x14ac:dyDescent="0.3">
      <c r="AA3168" s="165"/>
    </row>
    <row r="3169" spans="27:27" x14ac:dyDescent="0.3">
      <c r="AA3169" s="165"/>
    </row>
    <row r="3170" spans="27:27" x14ac:dyDescent="0.3">
      <c r="AA3170" s="165"/>
    </row>
    <row r="3171" spans="27:27" x14ac:dyDescent="0.3">
      <c r="AA3171" s="165"/>
    </row>
    <row r="3172" spans="27:27" x14ac:dyDescent="0.3">
      <c r="AA3172" s="165"/>
    </row>
    <row r="3173" spans="27:27" x14ac:dyDescent="0.3">
      <c r="AA3173" s="165"/>
    </row>
    <row r="3174" spans="27:27" x14ac:dyDescent="0.3">
      <c r="AA3174" s="165"/>
    </row>
    <row r="3175" spans="27:27" x14ac:dyDescent="0.3">
      <c r="AA3175" s="165"/>
    </row>
    <row r="3176" spans="27:27" x14ac:dyDescent="0.3">
      <c r="AA3176" s="165"/>
    </row>
    <row r="3177" spans="27:27" x14ac:dyDescent="0.3">
      <c r="AA3177" s="165"/>
    </row>
    <row r="3178" spans="27:27" x14ac:dyDescent="0.3">
      <c r="AA3178" s="165"/>
    </row>
    <row r="3179" spans="27:27" x14ac:dyDescent="0.3">
      <c r="AA3179" s="165"/>
    </row>
    <row r="3180" spans="27:27" x14ac:dyDescent="0.3">
      <c r="AA3180" s="165"/>
    </row>
    <row r="3181" spans="27:27" x14ac:dyDescent="0.3">
      <c r="AA3181" s="165"/>
    </row>
    <row r="3182" spans="27:27" x14ac:dyDescent="0.3">
      <c r="AA3182" s="165"/>
    </row>
    <row r="3183" spans="27:27" x14ac:dyDescent="0.3">
      <c r="AA3183" s="165"/>
    </row>
    <row r="3184" spans="27:27" x14ac:dyDescent="0.3">
      <c r="AA3184" s="165"/>
    </row>
    <row r="3185" spans="27:27" x14ac:dyDescent="0.3">
      <c r="AA3185" s="165"/>
    </row>
    <row r="3186" spans="27:27" x14ac:dyDescent="0.3">
      <c r="AA3186" s="165"/>
    </row>
    <row r="3187" spans="27:27" x14ac:dyDescent="0.3">
      <c r="AA3187" s="165"/>
    </row>
    <row r="3188" spans="27:27" x14ac:dyDescent="0.3">
      <c r="AA3188" s="165"/>
    </row>
    <row r="3189" spans="27:27" x14ac:dyDescent="0.3">
      <c r="AA3189" s="165"/>
    </row>
    <row r="3190" spans="27:27" x14ac:dyDescent="0.3">
      <c r="AA3190" s="165"/>
    </row>
    <row r="3191" spans="27:27" x14ac:dyDescent="0.3">
      <c r="AA3191" s="165"/>
    </row>
    <row r="3192" spans="27:27" x14ac:dyDescent="0.3">
      <c r="AA3192" s="165"/>
    </row>
    <row r="3193" spans="27:27" x14ac:dyDescent="0.3">
      <c r="AA3193" s="165"/>
    </row>
    <row r="3194" spans="27:27" x14ac:dyDescent="0.3">
      <c r="AA3194" s="165"/>
    </row>
    <row r="3195" spans="27:27" x14ac:dyDescent="0.3">
      <c r="AA3195" s="165"/>
    </row>
    <row r="3196" spans="27:27" x14ac:dyDescent="0.3">
      <c r="AA3196" s="165"/>
    </row>
    <row r="3197" spans="27:27" x14ac:dyDescent="0.3">
      <c r="AA3197" s="165"/>
    </row>
    <row r="3198" spans="27:27" x14ac:dyDescent="0.3">
      <c r="AA3198" s="165"/>
    </row>
  </sheetData>
  <sheetProtection password="BC6F" sheet="1" objects="1" scenarios="1"/>
  <mergeCells count="12">
    <mergeCell ref="AI45:AI46"/>
    <mergeCell ref="B19:C19"/>
    <mergeCell ref="D19:E19"/>
    <mergeCell ref="A1:I1"/>
    <mergeCell ref="S45:T46"/>
    <mergeCell ref="U45:V46"/>
    <mergeCell ref="W45:X46"/>
    <mergeCell ref="Z39:AA39"/>
    <mergeCell ref="Z40:AA40"/>
    <mergeCell ref="V42:X42"/>
    <mergeCell ref="AB45:AG45"/>
    <mergeCell ref="Q45:R46"/>
  </mergeCells>
  <conditionalFormatting sqref="Q39">
    <cfRule type="iconSet" priority="5">
      <iconSet iconSet="3Symbols2" showValue="0">
        <cfvo type="percent" val="0"/>
        <cfvo type="num" val="0" gte="0"/>
        <cfvo type="num" val="0" gte="0"/>
      </iconSet>
    </cfRule>
  </conditionalFormatting>
  <conditionalFormatting sqref="S39">
    <cfRule type="iconSet" priority="4">
      <iconSet iconSet="3Symbols2" showValue="0">
        <cfvo type="percent" val="0"/>
        <cfvo type="num" val="0" gte="0"/>
        <cfvo type="num" val="0" gte="0"/>
      </iconSet>
    </cfRule>
  </conditionalFormatting>
  <conditionalFormatting sqref="U39">
    <cfRule type="iconSet" priority="3">
      <iconSet iconSet="3Symbols2" showValue="0">
        <cfvo type="percent" val="0"/>
        <cfvo type="num" val="0" gte="0"/>
        <cfvo type="num" val="0" gte="0"/>
      </iconSet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nectionDescriptorsInfotb1">
          <controlPr defaultSize="0" autoLine="0" r:id="rId5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1025" r:id="rId4" name="ConnectionDescriptorsInfotb1"/>
      </mc:Fallback>
    </mc:AlternateContent>
    <mc:AlternateContent xmlns:mc="http://schemas.openxmlformats.org/markup-compatibility/2006">
      <mc:Choice Requires="x14">
        <control shapeId="1026" r:id="rId6" name="MultipleReportManagerInfotb1">
          <controlPr defaultSize="0" autoLine="0" r:id="rId7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1026" r:id="rId6" name="MultipleReportManagerInfotb1"/>
      </mc:Fallback>
    </mc:AlternateContent>
    <mc:AlternateContent xmlns:mc="http://schemas.openxmlformats.org/markup-compatibility/2006">
      <mc:Choice Requires="x14">
        <control shapeId="1027" r:id="rId8" name="ConnectionDescriptorsInfo000tb1">
          <controlPr defaultSize="0" autoLine="0" r:id="rId9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1027" r:id="rId8" name="ConnectionDescriptorsInfo000tb1"/>
      </mc:Fallback>
    </mc:AlternateContent>
    <mc:AlternateContent xmlns:mc="http://schemas.openxmlformats.org/markup-compatibility/2006">
      <mc:Choice Requires="x14">
        <control shapeId="1028" r:id="rId10" name="AnalyzerDynReport000tb1">
          <controlPr defaultSize="0" autoLine="0" r:id="rId11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1028" r:id="rId10" name="AnalyzerDynReport000tb1"/>
      </mc:Fallback>
    </mc:AlternateContent>
    <mc:AlternateContent xmlns:mc="http://schemas.openxmlformats.org/markup-compatibility/2006">
      <mc:Choice Requires="x14">
        <control shapeId="1029" r:id="rId12" name="ReportSubmitManagerControltb1">
          <controlPr defaultSize="0" autoLine="0" r:id="rId13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1029" r:id="rId12" name="ReportSubmitManagerControltb1"/>
      </mc:Fallback>
    </mc:AlternateContent>
    <mc:AlternateContent xmlns:mc="http://schemas.openxmlformats.org/markup-compatibility/2006">
      <mc:Choice Requires="x14">
        <control shapeId="1030" r:id="rId14" name="ReportSubmitControl_1tb1">
          <controlPr defaultSize="0" autoLine="0" r:id="rId15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1030" r:id="rId14" name="ReportSubmitControl_1tb1"/>
      </mc:Fallback>
    </mc:AlternateContent>
    <mc:AlternateContent xmlns:mc="http://schemas.openxmlformats.org/markup-compatibility/2006">
      <mc:Choice Requires="x14">
        <control shapeId="1031" r:id="rId16" name="FPMExcelClientSheetOptionstb1">
          <controlPr defaultSize="0" autoLine="0" r:id="rId17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1031" r:id="rId16" name="FPMExcelClientSheetOptionstb1"/>
      </mc:Fallback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5E6A3A00-E647-43A1-B545-69423A79126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Q39:R39</xm:sqref>
        </x14:conditionalFormatting>
        <x14:conditionalFormatting xmlns:xm="http://schemas.microsoft.com/office/excel/2006/main">
          <x14:cfRule type="iconSet" priority="8" id="{8AD405A6-8814-4C2C-ACC2-E82930CADD7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S39</xm:sqref>
        </x14:conditionalFormatting>
        <x14:conditionalFormatting xmlns:xm="http://schemas.microsoft.com/office/excel/2006/main">
          <x14:cfRule type="iconSet" priority="9" id="{CCA06524-3491-4EEC-89CD-3F2E3008821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U39</xm:sqref>
        </x14:conditionalFormatting>
        <x14:conditionalFormatting xmlns:xm="http://schemas.microsoft.com/office/excel/2006/main">
          <x14:cfRule type="iconSet" priority="10" id="{E430F972-E3A1-4017-975C-81574A59CCD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Y39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/>
  <dimension ref="A1:CU3248"/>
  <sheetViews>
    <sheetView showGridLines="0" showRowColHeaders="0" topLeftCell="O38" zoomScale="90" zoomScaleNormal="90" workbookViewId="0">
      <selection activeCell="V62" sqref="V62"/>
    </sheetView>
  </sheetViews>
  <sheetFormatPr baseColWidth="10" defaultColWidth="11.44140625" defaultRowHeight="14.4" outlineLevelRow="1" outlineLevelCol="1" x14ac:dyDescent="0.3"/>
  <cols>
    <col min="1" max="1" width="21.5546875" hidden="1" customWidth="1" outlineLevel="1"/>
    <col min="2" max="2" width="17" hidden="1" customWidth="1" outlineLevel="1"/>
    <col min="3" max="3" width="14.33203125" hidden="1" customWidth="1" outlineLevel="1"/>
    <col min="4" max="4" width="29.5546875" hidden="1" customWidth="1" outlineLevel="1"/>
    <col min="5" max="6" width="12.44140625" hidden="1" customWidth="1" outlineLevel="1"/>
    <col min="7" max="8" width="12.109375" hidden="1" customWidth="1" outlineLevel="1"/>
    <col min="9" max="9" width="12.6640625" hidden="1" customWidth="1" outlineLevel="1"/>
    <col min="10" max="10" width="17.33203125" hidden="1" customWidth="1" outlineLevel="1"/>
    <col min="11" max="11" width="16.44140625" hidden="1" customWidth="1" outlineLevel="1"/>
    <col min="12" max="12" width="19.33203125" hidden="1" customWidth="1" outlineLevel="1"/>
    <col min="13" max="13" width="16.88671875" hidden="1" customWidth="1" outlineLevel="1"/>
    <col min="14" max="14" width="11.44140625" hidden="1" customWidth="1" outlineLevel="1"/>
    <col min="15" max="15" width="3" customWidth="1" collapsed="1"/>
    <col min="16" max="16" width="13.109375" hidden="1" customWidth="1"/>
    <col min="17" max="17" width="13" hidden="1" customWidth="1"/>
    <col min="18" max="18" width="12.6640625" hidden="1" customWidth="1"/>
    <col min="19" max="19" width="15" bestFit="1" customWidth="1"/>
    <col min="20" max="20" width="29.5546875" bestFit="1" customWidth="1"/>
    <col min="21" max="21" width="18.33203125" bestFit="1" customWidth="1"/>
    <col min="22" max="22" width="12.44140625" bestFit="1" customWidth="1"/>
    <col min="23" max="23" width="18.33203125" bestFit="1" customWidth="1"/>
    <col min="24" max="24" width="19.5546875" bestFit="1" customWidth="1"/>
    <col min="25" max="25" width="17" bestFit="1" customWidth="1"/>
    <col min="26" max="26" width="12.5546875" customWidth="1"/>
    <col min="27" max="27" width="27.5546875" customWidth="1"/>
    <col min="28" max="28" width="19" bestFit="1" customWidth="1"/>
    <col min="29" max="29" width="19.5546875" bestFit="1" customWidth="1"/>
    <col min="30" max="30" width="14.33203125" bestFit="1" customWidth="1"/>
    <col min="31" max="31" width="19.5546875" style="96" bestFit="1" customWidth="1"/>
    <col min="32" max="32" width="14.33203125" bestFit="1" customWidth="1"/>
    <col min="33" max="33" width="15.88671875" style="96" customWidth="1"/>
    <col min="34" max="34" width="64.44140625" customWidth="1"/>
    <col min="35" max="35" width="13.5546875" hidden="1" customWidth="1"/>
    <col min="36" max="36" width="32" customWidth="1"/>
    <col min="37" max="40" width="28.88671875" customWidth="1"/>
    <col min="41" max="44" width="24.6640625" customWidth="1"/>
    <col min="45" max="48" width="29.44140625" customWidth="1"/>
    <col min="49" max="52" width="32" customWidth="1"/>
    <col min="53" max="56" width="28.88671875" customWidth="1"/>
    <col min="57" max="60" width="24.6640625" customWidth="1"/>
    <col min="61" max="64" width="29.44140625" customWidth="1"/>
    <col min="65" max="68" width="32" customWidth="1"/>
    <col min="69" max="72" width="28.88671875" customWidth="1"/>
    <col min="73" max="76" width="24.6640625" customWidth="1"/>
    <col min="77" max="80" width="29.44140625" customWidth="1"/>
    <col min="81" max="84" width="32" customWidth="1"/>
    <col min="85" max="94" width="28.88671875" customWidth="1"/>
    <col min="95" max="95" width="7.6640625" customWidth="1"/>
    <col min="96" max="96" width="23.5546875" customWidth="1"/>
    <col min="97" max="97" width="29" customWidth="1"/>
    <col min="98" max="98" width="6.33203125" customWidth="1"/>
    <col min="99" max="99" width="7.109375" customWidth="1"/>
    <col min="100" max="100" width="7.6640625" customWidth="1"/>
    <col min="101" max="101" width="23.5546875" customWidth="1"/>
    <col min="102" max="102" width="25.44140625" customWidth="1"/>
    <col min="103" max="103" width="6.33203125" customWidth="1"/>
    <col min="104" max="104" width="7.109375" customWidth="1"/>
    <col min="105" max="105" width="7.6640625" customWidth="1"/>
    <col min="106" max="106" width="23.5546875" customWidth="1"/>
    <col min="107" max="107" width="22.44140625" customWidth="1"/>
    <col min="108" max="108" width="6.33203125" customWidth="1"/>
    <col min="109" max="109" width="7.109375" customWidth="1"/>
    <col min="110" max="110" width="7.6640625" customWidth="1"/>
    <col min="111" max="111" width="23.5546875" customWidth="1"/>
    <col min="112" max="112" width="25.44140625" customWidth="1"/>
    <col min="113" max="113" width="6.33203125" customWidth="1"/>
    <col min="114" max="114" width="7.109375" customWidth="1"/>
    <col min="115" max="115" width="7.6640625" customWidth="1"/>
    <col min="116" max="116" width="23.5546875" customWidth="1"/>
    <col min="117" max="117" width="29" customWidth="1"/>
    <col min="118" max="118" width="6.33203125" customWidth="1"/>
    <col min="119" max="119" width="7.109375" customWidth="1"/>
    <col min="120" max="120" width="7.6640625" customWidth="1"/>
    <col min="121" max="121" width="23.5546875" customWidth="1"/>
    <col min="122" max="122" width="25.44140625" customWidth="1"/>
    <col min="123" max="123" width="6.33203125" customWidth="1"/>
    <col min="124" max="124" width="7.109375" customWidth="1"/>
    <col min="125" max="125" width="7.6640625" customWidth="1"/>
    <col min="126" max="126" width="23.5546875" customWidth="1"/>
    <col min="127" max="127" width="12.88671875" customWidth="1"/>
    <col min="128" max="128" width="6.33203125" customWidth="1"/>
    <col min="129" max="129" width="7.109375" customWidth="1"/>
    <col min="130" max="130" width="7.6640625" customWidth="1"/>
    <col min="131" max="131" width="23.5546875" customWidth="1"/>
    <col min="132" max="132" width="12.88671875" customWidth="1"/>
    <col min="133" max="133" width="6.33203125" customWidth="1"/>
    <col min="134" max="134" width="7.109375" customWidth="1"/>
    <col min="135" max="135" width="7.6640625" customWidth="1"/>
    <col min="136" max="136" width="23.5546875" customWidth="1"/>
    <col min="137" max="137" width="21.6640625" customWidth="1"/>
    <col min="138" max="138" width="6.33203125" customWidth="1"/>
    <col min="139" max="139" width="7.109375" customWidth="1"/>
    <col min="140" max="140" width="7.6640625" customWidth="1"/>
    <col min="141" max="141" width="23.5546875" customWidth="1"/>
    <col min="142" max="142" width="29.33203125" customWidth="1"/>
    <col min="143" max="143" width="6.33203125" customWidth="1"/>
    <col min="144" max="144" width="7.109375" customWidth="1"/>
    <col min="145" max="145" width="7.6640625" customWidth="1"/>
    <col min="146" max="146" width="23.5546875" customWidth="1"/>
    <col min="147" max="147" width="7.109375" customWidth="1"/>
    <col min="148" max="148" width="6.33203125" customWidth="1"/>
    <col min="149" max="149" width="7.109375" customWidth="1"/>
    <col min="150" max="150" width="7.6640625" customWidth="1"/>
    <col min="151" max="151" width="23.5546875" customWidth="1"/>
    <col min="152" max="152" width="16.88671875" customWidth="1"/>
    <col min="153" max="153" width="6.33203125" customWidth="1"/>
    <col min="154" max="154" width="7.109375" customWidth="1"/>
    <col min="155" max="155" width="7.6640625" customWidth="1"/>
    <col min="156" max="156" width="23.5546875" customWidth="1"/>
    <col min="157" max="157" width="18" customWidth="1"/>
    <col min="158" max="158" width="6.33203125" customWidth="1"/>
    <col min="159" max="159" width="7.109375" customWidth="1"/>
    <col min="160" max="160" width="7.6640625" customWidth="1"/>
    <col min="161" max="161" width="23.5546875" customWidth="1"/>
    <col min="162" max="162" width="11.88671875" customWidth="1"/>
    <col min="163" max="163" width="6.33203125" customWidth="1"/>
    <col min="164" max="164" width="7.109375" customWidth="1"/>
    <col min="165" max="165" width="7.6640625" customWidth="1"/>
    <col min="166" max="166" width="23.5546875" customWidth="1"/>
    <col min="167" max="167" width="35.44140625" customWidth="1"/>
    <col min="168" max="168" width="6.33203125" customWidth="1"/>
    <col min="169" max="169" width="7.109375" customWidth="1"/>
    <col min="170" max="170" width="7.6640625" customWidth="1"/>
    <col min="171" max="171" width="23.5546875" customWidth="1"/>
    <col min="172" max="172" width="56.109375" customWidth="1"/>
    <col min="173" max="173" width="6.33203125" customWidth="1"/>
    <col min="174" max="174" width="7.109375" customWidth="1"/>
    <col min="175" max="175" width="7.6640625" customWidth="1"/>
    <col min="176" max="176" width="23.5546875" customWidth="1"/>
    <col min="177" max="177" width="13" customWidth="1"/>
    <col min="178" max="178" width="6.33203125" customWidth="1"/>
    <col min="179" max="179" width="7.109375" customWidth="1"/>
    <col min="180" max="180" width="7.6640625" customWidth="1"/>
    <col min="181" max="181" width="23.5546875" customWidth="1"/>
    <col min="182" max="182" width="48.88671875" customWidth="1"/>
    <col min="183" max="183" width="6.33203125" customWidth="1"/>
    <col min="184" max="184" width="7.109375" customWidth="1"/>
    <col min="185" max="185" width="7.6640625" customWidth="1"/>
    <col min="186" max="186" width="23.5546875" customWidth="1"/>
    <col min="187" max="187" width="48.5546875" customWidth="1"/>
    <col min="188" max="188" width="6.33203125" customWidth="1"/>
    <col min="189" max="189" width="7.109375" customWidth="1"/>
    <col min="190" max="190" width="7.6640625" customWidth="1"/>
    <col min="191" max="191" width="23.5546875" customWidth="1"/>
    <col min="192" max="192" width="17.33203125" customWidth="1"/>
    <col min="193" max="193" width="6.33203125" customWidth="1"/>
    <col min="194" max="194" width="7.109375" customWidth="1"/>
    <col min="195" max="195" width="7.6640625" customWidth="1"/>
    <col min="196" max="196" width="23.5546875" customWidth="1"/>
    <col min="197" max="197" width="26.6640625" customWidth="1"/>
    <col min="198" max="198" width="6.33203125" customWidth="1"/>
    <col min="199" max="199" width="7.109375" customWidth="1"/>
    <col min="200" max="200" width="7.6640625" customWidth="1"/>
    <col min="201" max="201" width="23.5546875" customWidth="1"/>
    <col min="202" max="202" width="43.44140625" customWidth="1"/>
    <col min="203" max="203" width="6.33203125" customWidth="1"/>
    <col min="204" max="204" width="7.109375" customWidth="1"/>
    <col min="205" max="205" width="7.6640625" customWidth="1"/>
    <col min="206" max="206" width="23.5546875" customWidth="1"/>
    <col min="207" max="207" width="27.44140625" customWidth="1"/>
    <col min="208" max="208" width="6.33203125" customWidth="1"/>
    <col min="209" max="209" width="7.109375" customWidth="1"/>
    <col min="210" max="210" width="7.6640625" customWidth="1"/>
    <col min="211" max="211" width="23.5546875" customWidth="1"/>
    <col min="212" max="212" width="17.5546875" customWidth="1"/>
    <col min="213" max="213" width="6.33203125" customWidth="1"/>
    <col min="214" max="214" width="7.109375" customWidth="1"/>
    <col min="215" max="215" width="7.6640625" customWidth="1"/>
    <col min="216" max="216" width="23.5546875" customWidth="1"/>
    <col min="217" max="217" width="21.6640625" customWidth="1"/>
    <col min="218" max="218" width="6.33203125" customWidth="1"/>
    <col min="219" max="219" width="7.109375" customWidth="1"/>
    <col min="220" max="220" width="7.6640625" customWidth="1"/>
    <col min="221" max="221" width="23.5546875" customWidth="1"/>
    <col min="222" max="222" width="12.88671875" customWidth="1"/>
    <col min="223" max="223" width="6.33203125" customWidth="1"/>
    <col min="224" max="224" width="7.109375" customWidth="1"/>
    <col min="225" max="225" width="7.6640625" customWidth="1"/>
    <col min="226" max="226" width="23.5546875" customWidth="1"/>
    <col min="227" max="227" width="12.88671875" customWidth="1"/>
    <col min="228" max="228" width="6.33203125" customWidth="1"/>
    <col min="229" max="229" width="7.109375" customWidth="1"/>
    <col min="230" max="230" width="7.6640625" customWidth="1"/>
    <col min="231" max="231" width="23.5546875" customWidth="1"/>
    <col min="232" max="232" width="21.6640625" customWidth="1"/>
    <col min="233" max="233" width="6.33203125" customWidth="1"/>
    <col min="234" max="234" width="7.109375" customWidth="1"/>
    <col min="235" max="235" width="7.6640625" customWidth="1"/>
    <col min="236" max="236" width="23.5546875" customWidth="1"/>
    <col min="237" max="237" width="29.33203125" customWidth="1"/>
    <col min="238" max="238" width="6.33203125" customWidth="1"/>
    <col min="239" max="239" width="7.109375" customWidth="1"/>
    <col min="240" max="240" width="7.6640625" customWidth="1"/>
    <col min="241" max="241" width="23.5546875" customWidth="1"/>
    <col min="242" max="242" width="7.109375" customWidth="1"/>
    <col min="243" max="243" width="6.33203125" customWidth="1"/>
    <col min="244" max="244" width="7.109375" customWidth="1"/>
    <col min="245" max="245" width="7.6640625" customWidth="1"/>
    <col min="246" max="246" width="23.5546875" customWidth="1"/>
    <col min="247" max="247" width="16.88671875" customWidth="1"/>
    <col min="248" max="248" width="6.33203125" customWidth="1"/>
    <col min="249" max="249" width="7.109375" customWidth="1"/>
    <col min="250" max="250" width="7.6640625" customWidth="1"/>
    <col min="251" max="251" width="23.5546875" customWidth="1"/>
    <col min="252" max="252" width="18" customWidth="1"/>
    <col min="253" max="253" width="6.33203125" customWidth="1"/>
    <col min="254" max="254" width="7.109375" customWidth="1"/>
    <col min="255" max="255" width="7.6640625" customWidth="1"/>
    <col min="256" max="256" width="23.5546875" customWidth="1"/>
    <col min="257" max="257" width="11.88671875" customWidth="1"/>
    <col min="258" max="258" width="6.33203125" customWidth="1"/>
    <col min="259" max="259" width="7.109375" customWidth="1"/>
    <col min="260" max="260" width="7.6640625" customWidth="1"/>
    <col min="261" max="261" width="23.5546875" customWidth="1"/>
    <col min="262" max="262" width="35.44140625" customWidth="1"/>
    <col min="263" max="263" width="6.33203125" customWidth="1"/>
    <col min="264" max="264" width="7.109375" customWidth="1"/>
    <col min="265" max="265" width="7.6640625" customWidth="1"/>
    <col min="266" max="266" width="23.5546875" customWidth="1"/>
    <col min="267" max="267" width="56.109375" customWidth="1"/>
    <col min="268" max="268" width="6.33203125" customWidth="1"/>
    <col min="269" max="269" width="7.109375" customWidth="1"/>
    <col min="270" max="270" width="7.6640625" customWidth="1"/>
    <col min="271" max="271" width="23.5546875" customWidth="1"/>
    <col min="272" max="272" width="13" customWidth="1"/>
    <col min="273" max="273" width="6.33203125" customWidth="1"/>
    <col min="274" max="274" width="7.109375" customWidth="1"/>
    <col min="275" max="275" width="7.6640625" customWidth="1"/>
    <col min="276" max="276" width="23.5546875" customWidth="1"/>
    <col min="277" max="277" width="48.88671875" customWidth="1"/>
    <col min="278" max="278" width="6.33203125" customWidth="1"/>
    <col min="279" max="279" width="7.109375" customWidth="1"/>
    <col min="280" max="280" width="7.6640625" customWidth="1"/>
    <col min="281" max="281" width="23.5546875" customWidth="1"/>
    <col min="282" max="282" width="48.5546875" customWidth="1"/>
    <col min="283" max="283" width="6.33203125" customWidth="1"/>
    <col min="284" max="284" width="7.109375" customWidth="1"/>
    <col min="285" max="285" width="7.6640625" customWidth="1"/>
    <col min="286" max="286" width="23.5546875" customWidth="1"/>
    <col min="287" max="287" width="17.33203125" customWidth="1"/>
    <col min="288" max="288" width="6.33203125" customWidth="1"/>
    <col min="289" max="289" width="7.109375" customWidth="1"/>
    <col min="290" max="290" width="7.6640625" customWidth="1"/>
    <col min="291" max="291" width="23.5546875" customWidth="1"/>
    <col min="292" max="292" width="26.6640625" customWidth="1"/>
    <col min="293" max="293" width="6.33203125" customWidth="1"/>
    <col min="294" max="294" width="7.109375" customWidth="1"/>
    <col min="295" max="295" width="7.6640625" customWidth="1"/>
    <col min="296" max="296" width="23.5546875" customWidth="1"/>
    <col min="297" max="297" width="43.44140625" customWidth="1"/>
    <col min="298" max="298" width="6.33203125" customWidth="1"/>
    <col min="299" max="299" width="7.109375" customWidth="1"/>
    <col min="300" max="300" width="7.6640625" customWidth="1"/>
    <col min="301" max="301" width="23.5546875" customWidth="1"/>
    <col min="302" max="302" width="27.44140625" customWidth="1"/>
    <col min="303" max="303" width="6.33203125" customWidth="1"/>
    <col min="304" max="304" width="7.109375" customWidth="1"/>
    <col min="305" max="305" width="7.6640625" customWidth="1"/>
    <col min="306" max="306" width="23.5546875" customWidth="1"/>
    <col min="307" max="307" width="17.5546875" customWidth="1"/>
    <col min="308" max="308" width="6.33203125" customWidth="1"/>
    <col min="309" max="309" width="7.109375" customWidth="1"/>
    <col min="310" max="310" width="7.6640625" customWidth="1"/>
    <col min="311" max="311" width="23.5546875" customWidth="1"/>
    <col min="312" max="312" width="21.6640625" customWidth="1"/>
    <col min="313" max="313" width="6.33203125" customWidth="1"/>
    <col min="314" max="314" width="7.109375" customWidth="1"/>
    <col min="315" max="315" width="7.6640625" customWidth="1"/>
    <col min="316" max="316" width="23.5546875" customWidth="1"/>
    <col min="317" max="317" width="12.88671875" customWidth="1"/>
    <col min="318" max="318" width="6.33203125" customWidth="1"/>
    <col min="319" max="319" width="7.109375" customWidth="1"/>
    <col min="320" max="320" width="7.6640625" customWidth="1"/>
    <col min="321" max="321" width="23.5546875" customWidth="1"/>
    <col min="322" max="322" width="12.88671875" customWidth="1"/>
    <col min="323" max="323" width="6.33203125" customWidth="1"/>
    <col min="324" max="324" width="7.109375" customWidth="1"/>
    <col min="325" max="325" width="7.6640625" customWidth="1"/>
    <col min="326" max="326" width="23.5546875" customWidth="1"/>
    <col min="327" max="327" width="21.6640625" customWidth="1"/>
    <col min="328" max="328" width="6.33203125" customWidth="1"/>
    <col min="329" max="329" width="7.109375" customWidth="1"/>
    <col min="330" max="330" width="7.6640625" customWidth="1"/>
    <col min="331" max="331" width="23.5546875" customWidth="1"/>
    <col min="332" max="332" width="29.33203125" customWidth="1"/>
    <col min="333" max="333" width="6.33203125" customWidth="1"/>
    <col min="334" max="334" width="7.109375" customWidth="1"/>
    <col min="335" max="335" width="7.6640625" customWidth="1"/>
    <col min="336" max="336" width="23.5546875" customWidth="1"/>
    <col min="337" max="337" width="7.109375" customWidth="1"/>
    <col min="338" max="338" width="6.33203125" customWidth="1"/>
    <col min="339" max="339" width="7.109375" customWidth="1"/>
    <col min="340" max="340" width="7.6640625" customWidth="1"/>
    <col min="341" max="341" width="23.5546875" customWidth="1"/>
    <col min="342" max="342" width="16.88671875" customWidth="1"/>
    <col min="343" max="343" width="6.33203125" customWidth="1"/>
    <col min="344" max="344" width="7.109375" customWidth="1"/>
    <col min="345" max="345" width="7.6640625" customWidth="1"/>
    <col min="346" max="346" width="23.5546875" customWidth="1"/>
    <col min="347" max="347" width="18" customWidth="1"/>
    <col min="348" max="348" width="6.33203125" customWidth="1"/>
    <col min="349" max="349" width="7.109375" customWidth="1"/>
    <col min="350" max="350" width="7.6640625" customWidth="1"/>
    <col min="351" max="351" width="23.5546875" customWidth="1"/>
    <col min="352" max="352" width="11.88671875" customWidth="1"/>
    <col min="353" max="353" width="6.33203125" customWidth="1"/>
    <col min="354" max="354" width="7.109375" customWidth="1"/>
    <col min="355" max="355" width="7.6640625" customWidth="1"/>
    <col min="356" max="356" width="23.5546875" customWidth="1"/>
    <col min="357" max="357" width="35.44140625" customWidth="1"/>
    <col min="358" max="358" width="6.33203125" customWidth="1"/>
    <col min="359" max="359" width="7.109375" customWidth="1"/>
    <col min="360" max="360" width="7.6640625" customWidth="1"/>
    <col min="361" max="361" width="23.5546875" customWidth="1"/>
    <col min="362" max="362" width="56.109375" customWidth="1"/>
    <col min="363" max="363" width="6.33203125" customWidth="1"/>
    <col min="364" max="364" width="7.109375" customWidth="1"/>
    <col min="365" max="365" width="7.6640625" customWidth="1"/>
    <col min="366" max="366" width="23.5546875" customWidth="1"/>
    <col min="367" max="367" width="13" customWidth="1"/>
    <col min="368" max="368" width="6.33203125" customWidth="1"/>
    <col min="369" max="369" width="7.109375" customWidth="1"/>
    <col min="370" max="370" width="7.6640625" customWidth="1"/>
    <col min="371" max="371" width="23.5546875" customWidth="1"/>
    <col min="372" max="372" width="48.88671875" customWidth="1"/>
    <col min="373" max="373" width="6.33203125" customWidth="1"/>
    <col min="374" max="374" width="7.109375" customWidth="1"/>
    <col min="375" max="375" width="7.6640625" customWidth="1"/>
    <col min="376" max="376" width="23.5546875" customWidth="1"/>
    <col min="377" max="377" width="48.5546875" customWidth="1"/>
    <col min="378" max="378" width="6.33203125" customWidth="1"/>
    <col min="379" max="379" width="7.109375" customWidth="1"/>
    <col min="380" max="380" width="7.6640625" customWidth="1"/>
    <col min="381" max="381" width="23.5546875" customWidth="1"/>
    <col min="382" max="382" width="17.33203125" customWidth="1"/>
    <col min="383" max="383" width="6.33203125" customWidth="1"/>
    <col min="384" max="384" width="7.109375" customWidth="1"/>
    <col min="385" max="385" width="7.6640625" customWidth="1"/>
    <col min="386" max="386" width="23.5546875" customWidth="1"/>
    <col min="387" max="387" width="26.6640625" customWidth="1"/>
    <col min="388" max="388" width="6.33203125" customWidth="1"/>
    <col min="389" max="389" width="7.109375" customWidth="1"/>
    <col min="390" max="390" width="7.6640625" customWidth="1"/>
    <col min="391" max="391" width="23.5546875" customWidth="1"/>
    <col min="392" max="392" width="43.44140625" customWidth="1"/>
    <col min="393" max="393" width="6.33203125" customWidth="1"/>
    <col min="394" max="394" width="7.109375" customWidth="1"/>
    <col min="395" max="395" width="7.6640625" customWidth="1"/>
    <col min="396" max="396" width="23.5546875" customWidth="1"/>
    <col min="397" max="397" width="27.44140625" customWidth="1"/>
    <col min="398" max="398" width="6.33203125" customWidth="1"/>
    <col min="399" max="399" width="7.109375" customWidth="1"/>
    <col min="400" max="400" width="7.6640625" customWidth="1"/>
    <col min="401" max="401" width="23.5546875" customWidth="1"/>
    <col min="402" max="402" width="17.5546875" customWidth="1"/>
    <col min="403" max="403" width="6.33203125" customWidth="1"/>
    <col min="404" max="404" width="7.109375" customWidth="1"/>
    <col min="405" max="405" width="7.6640625" customWidth="1"/>
    <col min="406" max="406" width="23.5546875" customWidth="1"/>
    <col min="407" max="407" width="21.6640625" customWidth="1"/>
    <col min="408" max="408" width="6.33203125" customWidth="1"/>
    <col min="409" max="409" width="7.109375" customWidth="1"/>
    <col min="410" max="410" width="7.6640625" customWidth="1"/>
    <col min="411" max="411" width="23.5546875" customWidth="1"/>
    <col min="412" max="412" width="12.88671875" customWidth="1"/>
    <col min="413" max="413" width="6.33203125" customWidth="1"/>
    <col min="414" max="414" width="7.109375" customWidth="1"/>
    <col min="415" max="415" width="7.6640625" customWidth="1"/>
    <col min="416" max="416" width="23.5546875" customWidth="1"/>
    <col min="417" max="417" width="12.88671875" customWidth="1"/>
    <col min="418" max="418" width="6.33203125" customWidth="1"/>
    <col min="419" max="419" width="7.109375" customWidth="1"/>
    <col min="420" max="420" width="7.6640625" customWidth="1"/>
    <col min="421" max="421" width="23.5546875" customWidth="1"/>
    <col min="422" max="422" width="21.6640625" customWidth="1"/>
    <col min="423" max="423" width="6.33203125" customWidth="1"/>
    <col min="424" max="424" width="7.109375" customWidth="1"/>
    <col min="425" max="425" width="7.6640625" customWidth="1"/>
    <col min="426" max="426" width="23.5546875" customWidth="1"/>
    <col min="427" max="427" width="29.33203125" customWidth="1"/>
    <col min="428" max="428" width="6.33203125" customWidth="1"/>
    <col min="429" max="429" width="7.109375" customWidth="1"/>
    <col min="430" max="430" width="7.6640625" customWidth="1"/>
    <col min="431" max="431" width="23.5546875" customWidth="1"/>
    <col min="432" max="432" width="7.109375" customWidth="1"/>
    <col min="433" max="433" width="6.33203125" customWidth="1"/>
    <col min="434" max="434" width="7.109375" customWidth="1"/>
    <col min="435" max="435" width="7.6640625" customWidth="1"/>
    <col min="436" max="436" width="23.5546875" customWidth="1"/>
    <col min="437" max="437" width="16.88671875" customWidth="1"/>
    <col min="438" max="438" width="6.33203125" customWidth="1"/>
    <col min="439" max="439" width="7.109375" customWidth="1"/>
    <col min="440" max="440" width="7.6640625" customWidth="1"/>
    <col min="441" max="441" width="23.5546875" customWidth="1"/>
    <col min="442" max="442" width="18" customWidth="1"/>
    <col min="443" max="443" width="6.33203125" customWidth="1"/>
    <col min="444" max="444" width="7.109375" customWidth="1"/>
    <col min="445" max="445" width="7.6640625" customWidth="1"/>
    <col min="446" max="446" width="23.5546875" customWidth="1"/>
    <col min="447" max="447" width="11.88671875" customWidth="1"/>
    <col min="448" max="448" width="6.33203125" customWidth="1"/>
    <col min="449" max="449" width="7.109375" customWidth="1"/>
    <col min="450" max="450" width="7.6640625" customWidth="1"/>
    <col min="451" max="451" width="23.5546875" customWidth="1"/>
    <col min="452" max="452" width="35.44140625" customWidth="1"/>
    <col min="453" max="453" width="6.33203125" customWidth="1"/>
    <col min="454" max="454" width="7.109375" customWidth="1"/>
    <col min="455" max="455" width="7.6640625" customWidth="1"/>
    <col min="456" max="456" width="23.5546875" customWidth="1"/>
    <col min="457" max="457" width="56.109375" customWidth="1"/>
    <col min="458" max="458" width="6.33203125" customWidth="1"/>
    <col min="459" max="459" width="7.109375" customWidth="1"/>
    <col min="460" max="460" width="7.6640625" customWidth="1"/>
    <col min="461" max="461" width="23.5546875" customWidth="1"/>
    <col min="462" max="462" width="13" customWidth="1"/>
    <col min="463" max="463" width="6.33203125" customWidth="1"/>
    <col min="464" max="464" width="7.109375" customWidth="1"/>
    <col min="465" max="465" width="7.6640625" customWidth="1"/>
    <col min="466" max="466" width="23.5546875" customWidth="1"/>
    <col min="467" max="467" width="48.88671875" customWidth="1"/>
    <col min="468" max="468" width="6.33203125" customWidth="1"/>
    <col min="469" max="469" width="7.109375" customWidth="1"/>
    <col min="470" max="470" width="7.6640625" customWidth="1"/>
    <col min="471" max="471" width="23.5546875" customWidth="1"/>
    <col min="472" max="472" width="48.5546875" customWidth="1"/>
    <col min="473" max="473" width="6.33203125" customWidth="1"/>
    <col min="474" max="474" width="7.109375" customWidth="1"/>
    <col min="475" max="475" width="7.6640625" customWidth="1"/>
    <col min="476" max="476" width="23.5546875" customWidth="1"/>
    <col min="477" max="477" width="17.33203125" customWidth="1"/>
    <col min="478" max="478" width="6.33203125" customWidth="1"/>
    <col min="479" max="479" width="7.109375" customWidth="1"/>
    <col min="480" max="480" width="7.6640625" customWidth="1"/>
    <col min="481" max="481" width="23.5546875" customWidth="1"/>
    <col min="482" max="482" width="26.6640625" customWidth="1"/>
    <col min="483" max="483" width="6.33203125" customWidth="1"/>
    <col min="484" max="484" width="7.109375" customWidth="1"/>
    <col min="485" max="485" width="7.6640625" customWidth="1"/>
    <col min="486" max="486" width="23.5546875" customWidth="1"/>
    <col min="487" max="487" width="43.44140625" customWidth="1"/>
    <col min="488" max="488" width="6.33203125" customWidth="1"/>
    <col min="489" max="489" width="7.109375" customWidth="1"/>
    <col min="490" max="490" width="7.6640625" customWidth="1"/>
    <col min="491" max="491" width="23.5546875" customWidth="1"/>
    <col min="492" max="492" width="27.44140625" customWidth="1"/>
    <col min="493" max="493" width="6.33203125" customWidth="1"/>
    <col min="494" max="494" width="7.109375" customWidth="1"/>
    <col min="495" max="495" width="7.6640625" customWidth="1"/>
    <col min="496" max="496" width="23.5546875" customWidth="1"/>
    <col min="497" max="497" width="17.5546875" customWidth="1"/>
    <col min="498" max="498" width="6.33203125" customWidth="1"/>
    <col min="499" max="499" width="7.109375" customWidth="1"/>
    <col min="500" max="500" width="7.6640625" customWidth="1"/>
    <col min="501" max="501" width="23.5546875" customWidth="1"/>
  </cols>
  <sheetData>
    <row r="1" spans="1:33" ht="15" hidden="1" outlineLevel="1" thickBot="1" x14ac:dyDescent="0.35">
      <c r="A1" s="245" t="s">
        <v>0</v>
      </c>
      <c r="B1" s="246"/>
      <c r="C1" s="246"/>
      <c r="D1" s="246"/>
      <c r="E1" s="246"/>
      <c r="F1" s="246"/>
      <c r="G1" s="246"/>
      <c r="H1" s="246"/>
      <c r="I1" s="247"/>
      <c r="S1" s="2" t="s">
        <v>23</v>
      </c>
      <c r="T1" s="27" t="str">
        <f>IF(_epmOfflineCondition_,"2017",_xll.EPMMemberProperty($A$3,C9,"YEAR"))</f>
        <v>2017</v>
      </c>
      <c r="U1" s="193" t="str">
        <f>CONCATENATE($C$9-2,".12")</f>
        <v>2015.12</v>
      </c>
      <c r="V1" s="194" t="str">
        <f>$C$9</f>
        <v>2017</v>
      </c>
      <c r="W1" s="193" t="str">
        <f>CONCATENATE($C$9-1,".06")</f>
        <v>2016.06</v>
      </c>
      <c r="X1" s="193" t="str">
        <f>$C$9</f>
        <v>2017</v>
      </c>
      <c r="Y1" s="195" t="str">
        <f>$C$9</f>
        <v>2017</v>
      </c>
      <c r="AG1" t="s">
        <v>101</v>
      </c>
    </row>
    <row r="2" spans="1:33" hidden="1" outlineLevel="1" x14ac:dyDescent="0.3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4" t="s">
        <v>111</v>
      </c>
      <c r="S2" s="15" t="s">
        <v>24</v>
      </c>
      <c r="T2" s="28"/>
      <c r="U2" s="196" t="s">
        <v>118</v>
      </c>
      <c r="V2" s="196" t="s">
        <v>21</v>
      </c>
      <c r="W2" s="196" t="s">
        <v>118</v>
      </c>
      <c r="X2" s="196" t="s">
        <v>92</v>
      </c>
      <c r="Y2" s="196" t="s">
        <v>93</v>
      </c>
    </row>
    <row r="3" spans="1:33" ht="15" hidden="1" outlineLevel="1" thickBot="1" x14ac:dyDescent="0.35">
      <c r="A3" s="5" t="s">
        <v>110</v>
      </c>
      <c r="B3" s="16" t="s">
        <v>10</v>
      </c>
      <c r="C3" s="17"/>
      <c r="D3" s="17"/>
      <c r="E3" s="17"/>
      <c r="F3" s="17">
        <f>SUM(F4:F14)</f>
        <v>0</v>
      </c>
      <c r="G3" s="17"/>
      <c r="H3" s="17"/>
      <c r="I3" s="18"/>
      <c r="J3" s="18"/>
      <c r="S3" s="14" t="s">
        <v>25</v>
      </c>
      <c r="T3" s="29"/>
      <c r="U3" s="197" t="s">
        <v>119</v>
      </c>
      <c r="V3" s="197" t="s">
        <v>26</v>
      </c>
      <c r="W3" s="197" t="s">
        <v>119</v>
      </c>
      <c r="X3" s="197" t="str">
        <f>$C$12</f>
        <v>VF</v>
      </c>
      <c r="Y3" s="198" t="str">
        <f>$C$12</f>
        <v>VF</v>
      </c>
    </row>
    <row r="4" spans="1:33" hidden="1" outlineLevel="1" x14ac:dyDescent="0.3">
      <c r="A4" s="6" t="s">
        <v>33</v>
      </c>
      <c r="B4" s="20" t="s">
        <v>16</v>
      </c>
      <c r="C4" s="138" t="str">
        <f>E4</f>
        <v>E073I</v>
      </c>
      <c r="D4" s="21"/>
      <c r="E4" s="133" t="str">
        <f>IF(_epmOfflineCondition_,"E073I",_xll.EPMContextMember($A$3,B4))</f>
        <v>E073I</v>
      </c>
      <c r="F4" s="22">
        <f>SUM(G4:I4)</f>
        <v>0</v>
      </c>
      <c r="G4" s="21">
        <f>IF(_epmOfflineCondition_,0,IF(_xll.EPMMemberProperty(A3,E4,"TIPUS")="I",0,1))</f>
        <v>0</v>
      </c>
      <c r="H4" s="21">
        <f>IF(AND(J4=J7,J4=J8),0,1)</f>
        <v>0</v>
      </c>
      <c r="I4" s="23"/>
      <c r="J4" s="23" t="str">
        <f>IF(LEN(E4)&gt;=4,RIGHT(LEFT(E4,4),3),1)</f>
        <v>073</v>
      </c>
      <c r="T4" t="str">
        <f>IF(T1&lt;"2012","DESCRIPCIO_2012","DESCRIPCIO_"&amp;T1)</f>
        <v>DESCRIPCIO_2017</v>
      </c>
      <c r="U4" t="s">
        <v>32</v>
      </c>
    </row>
    <row r="5" spans="1:33" hidden="1" outlineLevel="1" x14ac:dyDescent="0.3">
      <c r="A5" s="6"/>
      <c r="B5" s="7" t="s">
        <v>17</v>
      </c>
      <c r="C5" s="114" t="str">
        <f>IF(_epmOfflineCondition_,"ACDUMMY", _xll.EPMOlapMemberO(E5,"[ACTIVITIES_D].[PARENTH1].[ACDUMMY]","ACDUMMY","","000"))</f>
        <v>ACDUMMY</v>
      </c>
      <c r="D5" s="8"/>
      <c r="E5" s="134" t="s">
        <v>30</v>
      </c>
      <c r="F5" s="9">
        <f t="shared" ref="F5:F14" si="0">SUM(G5:I5)</f>
        <v>0</v>
      </c>
      <c r="G5" s="8"/>
      <c r="H5" s="8"/>
      <c r="I5" s="10"/>
      <c r="J5" s="10"/>
    </row>
    <row r="6" spans="1:33" hidden="1" outlineLevel="1" x14ac:dyDescent="0.3">
      <c r="A6" s="6"/>
      <c r="B6" s="7" t="s">
        <v>11</v>
      </c>
      <c r="C6" s="114" t="str">
        <f>IF(_epmOfflineCondition_,"E073", _xll.EPMOlapMemberO(E6,"[ENTITAT].[PARENTH1].[E073]","E073","","000"))</f>
        <v>E073</v>
      </c>
      <c r="D6" s="8"/>
      <c r="E6" s="135" t="str">
        <f>IF(_epmOfflineCondition_,"E073","E"&amp;_xll.EPMMemberProperty($A$3,C8,"entitat"))</f>
        <v>E073</v>
      </c>
      <c r="F6" s="9">
        <f t="shared" si="0"/>
        <v>0</v>
      </c>
      <c r="G6" s="8"/>
      <c r="H6" s="8"/>
      <c r="I6" s="10"/>
      <c r="J6" s="10"/>
    </row>
    <row r="7" spans="1:33" hidden="1" outlineLevel="1" x14ac:dyDescent="0.3">
      <c r="A7" s="6" t="s">
        <v>33</v>
      </c>
      <c r="B7" s="7" t="s">
        <v>18</v>
      </c>
      <c r="C7" s="19" t="str">
        <f>E7</f>
        <v>F073I</v>
      </c>
      <c r="D7" s="8"/>
      <c r="E7" s="72" t="str">
        <f>IF(_epmOfflineCondition_,"F073I",_xll.EPMContextMember($A$3,B7))</f>
        <v>F073I</v>
      </c>
      <c r="F7" s="9">
        <f t="shared" si="0"/>
        <v>0</v>
      </c>
      <c r="G7" s="8">
        <f>IF(_epmOfflineCondition_,0,IF(_xll.EPMMemberProperty(A3,E7,"TIPUS")="I",0,1))</f>
        <v>0</v>
      </c>
      <c r="H7" s="8">
        <f>IF(AND(J7=J4,J7=J8),0,1)</f>
        <v>0</v>
      </c>
      <c r="I7" s="10"/>
      <c r="J7" s="10" t="str">
        <f>IF(LEN(E7)&gt;=4,RIGHT(LEFT(E7,4),3),1)</f>
        <v>073</v>
      </c>
    </row>
    <row r="8" spans="1:33" hidden="1" outlineLevel="1" x14ac:dyDescent="0.3">
      <c r="A8" s="6"/>
      <c r="B8" s="7" t="s">
        <v>19</v>
      </c>
      <c r="C8" s="170" t="str">
        <f>$E$8</f>
        <v>O073</v>
      </c>
      <c r="D8" s="8"/>
      <c r="E8" s="157" t="str">
        <f>$S$40</f>
        <v>O073</v>
      </c>
      <c r="F8" s="9">
        <f t="shared" si="0"/>
        <v>0</v>
      </c>
      <c r="G8" s="8">
        <v>0</v>
      </c>
      <c r="H8" s="8">
        <f>IF(AND(J8=J7,J8=J4),0,1)</f>
        <v>0</v>
      </c>
      <c r="I8" s="10">
        <f>IF(E6="E001",1,0)</f>
        <v>0</v>
      </c>
      <c r="J8" s="10" t="str">
        <f>IF(_epmOfflineCondition_,"073",_xll.EPMMemberProperty($A$3,C8,"entitat"))</f>
        <v>073</v>
      </c>
    </row>
    <row r="9" spans="1:33" hidden="1" outlineLevel="1" x14ac:dyDescent="0.3">
      <c r="A9" s="30" t="s">
        <v>34</v>
      </c>
      <c r="B9" s="7" t="s">
        <v>12</v>
      </c>
      <c r="C9" s="139" t="str">
        <f>E9</f>
        <v>2017</v>
      </c>
      <c r="D9" s="8" t="str">
        <f>"LEVEL=YEAR;CALC=N;ID="&amp;B30</f>
        <v>LEVEL=YEAR;CALC=N;ID=2017</v>
      </c>
      <c r="E9" s="136" t="str">
        <f>U40</f>
        <v>2017</v>
      </c>
      <c r="F9" s="9">
        <f t="shared" si="0"/>
        <v>0</v>
      </c>
      <c r="G9" s="31">
        <f>IF(_epmOfflineCondition_,0,IF(_xll.EPMMemberProperty(A3,E9,"LEVEL")="YEAR",0,1))</f>
        <v>0</v>
      </c>
      <c r="H9" s="32">
        <f>IF(_epmOfflineCondition_,0,IF(_xll.EPMMemberProperty(A3,E9,"CALC")="N",0,1))</f>
        <v>0</v>
      </c>
      <c r="I9" s="10"/>
      <c r="J9" s="10"/>
    </row>
    <row r="10" spans="1:33" hidden="1" outlineLevel="1" x14ac:dyDescent="0.3">
      <c r="A10" s="6"/>
      <c r="B10" s="7" t="s">
        <v>20</v>
      </c>
      <c r="C10" s="139" t="str">
        <f t="shared" ref="C10:C12" si="1">E10</f>
        <v>PRDUMMY</v>
      </c>
      <c r="D10" s="8"/>
      <c r="E10" s="134" t="s">
        <v>114</v>
      </c>
      <c r="F10" s="9">
        <f t="shared" si="0"/>
        <v>0</v>
      </c>
      <c r="G10" s="8"/>
      <c r="H10" s="8"/>
      <c r="I10" s="10"/>
      <c r="J10" s="10"/>
    </row>
    <row r="11" spans="1:33" hidden="1" outlineLevel="1" x14ac:dyDescent="0.3">
      <c r="A11" s="6"/>
      <c r="B11" s="7" t="s">
        <v>13</v>
      </c>
      <c r="C11" s="139" t="str">
        <f t="shared" si="1"/>
        <v>TIPRETOT</v>
      </c>
      <c r="D11" s="8"/>
      <c r="E11" s="134" t="s">
        <v>93</v>
      </c>
      <c r="F11" s="9">
        <f t="shared" si="0"/>
        <v>0</v>
      </c>
      <c r="G11" s="8"/>
      <c r="H11" s="8"/>
      <c r="I11" s="10"/>
      <c r="J11" s="10"/>
    </row>
    <row r="12" spans="1:33" hidden="1" outlineLevel="1" x14ac:dyDescent="0.3">
      <c r="A12" s="6" t="s">
        <v>35</v>
      </c>
      <c r="B12" s="7" t="s">
        <v>14</v>
      </c>
      <c r="C12" s="139" t="str">
        <f t="shared" si="1"/>
        <v>VF</v>
      </c>
      <c r="D12" s="8" t="s">
        <v>102</v>
      </c>
      <c r="E12" s="97" t="str">
        <f>IF(_epmOfflineCondition_,"VF",_xll.EPMContextMember(A3,B12))</f>
        <v>VF</v>
      </c>
      <c r="F12" s="9">
        <f t="shared" si="0"/>
        <v>0</v>
      </c>
      <c r="G12" s="8">
        <f>IF(_epmOfflineCondition_,0,IF(_xll.EPMMemberProperty(A3,E12,"TYPE")="BOTTOM",0,1))</f>
        <v>0</v>
      </c>
      <c r="H12" s="8"/>
      <c r="I12" s="10"/>
      <c r="J12" s="10"/>
    </row>
    <row r="13" spans="1:33" hidden="1" outlineLevel="1" x14ac:dyDescent="0.3">
      <c r="A13" s="6" t="s">
        <v>36</v>
      </c>
      <c r="B13" s="7" t="s">
        <v>15</v>
      </c>
      <c r="C13" s="114" t="str">
        <f>IF(_epmOfflineCondition_,"PERIODIC", _xll.EPMOlapMemberO(E13,"[MEASURES].[].[PERIODIC]","Periodic","","000"))</f>
        <v>PERIODIC</v>
      </c>
      <c r="D13" s="19"/>
      <c r="E13" s="134" t="s">
        <v>36</v>
      </c>
      <c r="F13" s="9">
        <f t="shared" si="0"/>
        <v>0</v>
      </c>
      <c r="G13" s="8"/>
      <c r="H13" s="8"/>
      <c r="I13" s="10"/>
      <c r="J13" s="10"/>
    </row>
    <row r="14" spans="1:33" ht="15" hidden="1" outlineLevel="1" thickBot="1" x14ac:dyDescent="0.35">
      <c r="A14" s="6" t="s">
        <v>31</v>
      </c>
      <c r="B14" s="11" t="s">
        <v>29</v>
      </c>
      <c r="C14" s="114" t="str">
        <f>IF(_epmOfflineCondition_,"EUR", _xll.EPMOlapMemberO(E14,"[INPUTCURRENCY].[].[EUR]","EUR","","000"))</f>
        <v>EUR</v>
      </c>
      <c r="D14" s="24"/>
      <c r="E14" s="137" t="s">
        <v>31</v>
      </c>
      <c r="F14" s="12">
        <f t="shared" si="0"/>
        <v>0</v>
      </c>
      <c r="G14" s="24"/>
      <c r="H14" s="24"/>
      <c r="I14" s="13"/>
      <c r="J14" s="13"/>
    </row>
    <row r="15" spans="1:33" hidden="1" outlineLevel="1" x14ac:dyDescent="0.3">
      <c r="C15" s="114" t="str">
        <f>IF(_epmOfflineCondition_,"F073I", _xll.EPMOlapMemberO("[FUNCTIONAL_D].[PARENTH1].[F073I]","","F073I","","000"))</f>
        <v>F073I</v>
      </c>
    </row>
    <row r="16" spans="1:33" hidden="1" outlineLevel="1" x14ac:dyDescent="0.3">
      <c r="C16" s="114" t="str">
        <f>IF(_epmOfflineCondition_,"PRDUMMY", _xll.EPMOlapMemberO("[PROJECTS_D].[PARENTH1].[PRDUMMY]","","PRDUMMY","","000"))</f>
        <v>PRDUMMY</v>
      </c>
    </row>
    <row r="17" spans="1:30" hidden="1" outlineLevel="1" x14ac:dyDescent="0.3"/>
    <row r="18" spans="1:30" hidden="1" outlineLevel="1" x14ac:dyDescent="0.3"/>
    <row r="19" spans="1:30" hidden="1" outlineLevel="1" x14ac:dyDescent="0.3">
      <c r="A19" s="140"/>
      <c r="B19" s="243" t="s">
        <v>103</v>
      </c>
      <c r="C19" s="244"/>
      <c r="D19" s="243"/>
      <c r="E19" s="244"/>
    </row>
    <row r="20" spans="1:30" ht="15" hidden="1" outlineLevel="1" thickBot="1" x14ac:dyDescent="0.35">
      <c r="A20" s="141"/>
      <c r="B20" s="14" t="s">
        <v>104</v>
      </c>
      <c r="C20" s="142" t="s">
        <v>105</v>
      </c>
      <c r="D20" s="14" t="s">
        <v>94</v>
      </c>
      <c r="E20" s="142" t="s">
        <v>106</v>
      </c>
    </row>
    <row r="21" spans="1:30" hidden="1" outlineLevel="1" x14ac:dyDescent="0.3">
      <c r="A21" s="143" t="s">
        <v>104</v>
      </c>
      <c r="B21" s="144" t="e">
        <f>ADDRESS(71,COLUMN(#REF!))</f>
        <v>#REF!</v>
      </c>
      <c r="C21" s="145"/>
      <c r="D21" s="144">
        <v>51</v>
      </c>
      <c r="E21" s="145" t="e">
        <f>COLUMN(#REF!)</f>
        <v>#REF!</v>
      </c>
    </row>
    <row r="22" spans="1:30" ht="15" hidden="1" outlineLevel="1" thickBot="1" x14ac:dyDescent="0.35">
      <c r="A22" s="146" t="s">
        <v>105</v>
      </c>
      <c r="B22" s="147" t="e">
        <f>ADDRESS(SUMPRODUCT(MAX((ROW(Q:Q )*(Q:Q &lt;&gt;"")))),COLUMN(#REF!))</f>
        <v>#REF!</v>
      </c>
      <c r="C22" s="13" t="str">
        <f>ADDRESS(SUMPRODUCT(MAX((ROW(Q:Q )*(Q:Q &lt;&gt;"")))),SUMPRODUCT(MAX((COLUMN(48:48 )*(48:48 &lt;&gt;"")))))</f>
        <v>$Y$49</v>
      </c>
      <c r="D22" s="147">
        <f>SUMPRODUCT(MAX((ROW(Q:Q )*(Q:Q &lt;&gt;""))))</f>
        <v>49</v>
      </c>
      <c r="E22" s="13">
        <f>SUMPRODUCT(MAX((COLUMN(48:48 )*(48:48 &lt;&gt;""))))</f>
        <v>25</v>
      </c>
    </row>
    <row r="23" spans="1:30" ht="15" hidden="1" outlineLevel="1" thickBot="1" x14ac:dyDescent="0.35">
      <c r="A23" s="148"/>
      <c r="B23" s="29" t="s">
        <v>107</v>
      </c>
      <c r="C23" s="149" t="s">
        <v>108</v>
      </c>
    </row>
    <row r="24" spans="1:30" hidden="1" outlineLevel="1" x14ac:dyDescent="0.3">
      <c r="A24" s="150" t="s">
        <v>87</v>
      </c>
      <c r="B24" s="151" t="e">
        <f>ADDRESS(50,MATCH(A24,$50:$50,0))</f>
        <v>#N/A</v>
      </c>
      <c r="C24" s="152" t="e">
        <f>MATCH(A24,$50:$50,0)</f>
        <v>#N/A</v>
      </c>
    </row>
    <row r="25" spans="1:30" hidden="1" outlineLevel="1" x14ac:dyDescent="0.3">
      <c r="A25" s="150" t="s">
        <v>88</v>
      </c>
      <c r="B25" s="151" t="e">
        <f>ADDRESS(50,MATCH(A25,$50:$50,0))</f>
        <v>#N/A</v>
      </c>
      <c r="C25" s="152" t="e">
        <f>MATCH(A25,$50:$50,0)</f>
        <v>#N/A</v>
      </c>
    </row>
    <row r="26" spans="1:30" hidden="1" outlineLevel="1" x14ac:dyDescent="0.3"/>
    <row r="27" spans="1:30" hidden="1" outlineLevel="1" x14ac:dyDescent="0.3">
      <c r="AD27" s="199"/>
    </row>
    <row r="28" spans="1:30" hidden="1" outlineLevel="1" x14ac:dyDescent="0.3"/>
    <row r="29" spans="1:30" ht="15" hidden="1" outlineLevel="1" thickBot="1" x14ac:dyDescent="0.35">
      <c r="A29" s="148"/>
      <c r="B29" s="148"/>
    </row>
    <row r="30" spans="1:30" hidden="1" outlineLevel="1" x14ac:dyDescent="0.3">
      <c r="A30" s="150" t="s">
        <v>124</v>
      </c>
      <c r="B30" s="151" t="str">
        <f>IF(_epmOfflineCondition_,"2017",_xll.EPMMemberDesc(A30,$A$3))</f>
        <v>2017</v>
      </c>
    </row>
    <row r="31" spans="1:30" hidden="1" outlineLevel="1" x14ac:dyDescent="0.3"/>
    <row r="32" spans="1:30" hidden="1" outlineLevel="1" x14ac:dyDescent="0.3"/>
    <row r="33" spans="19:99" hidden="1" outlineLevel="1" x14ac:dyDescent="0.3"/>
    <row r="34" spans="19:99" hidden="1" outlineLevel="1" x14ac:dyDescent="0.3"/>
    <row r="35" spans="19:99" hidden="1" outlineLevel="1" x14ac:dyDescent="0.3"/>
    <row r="36" spans="19:99" hidden="1" outlineLevel="1" x14ac:dyDescent="0.3"/>
    <row r="37" spans="19:99" hidden="1" outlineLevel="1" x14ac:dyDescent="0.3"/>
    <row r="38" spans="19:99" collapsed="1" x14ac:dyDescent="0.3">
      <c r="S38" t="s">
        <v>100</v>
      </c>
    </row>
    <row r="39" spans="19:99" ht="15.6" x14ac:dyDescent="0.3">
      <c r="S39" s="156">
        <f>IF(F8=0,1,0)</f>
        <v>1</v>
      </c>
      <c r="T39" s="123" t="s">
        <v>96</v>
      </c>
      <c r="U39" s="156">
        <f>IF(F9=0,1,0)</f>
        <v>1</v>
      </c>
      <c r="V39" s="123" t="s">
        <v>97</v>
      </c>
      <c r="W39" s="156">
        <f>IF(F12=0,1,0)</f>
        <v>1</v>
      </c>
      <c r="X39" s="123" t="s">
        <v>25</v>
      </c>
      <c r="Y39" s="122"/>
      <c r="Z39" s="252" t="s">
        <v>99</v>
      </c>
      <c r="AA39" s="253"/>
    </row>
    <row r="40" spans="19:99" x14ac:dyDescent="0.3">
      <c r="S40" s="124" t="str">
        <f>IF(_epmOfflineCondition_,"O073",_xll.EPMContextMember($A$3,B8))</f>
        <v>O073</v>
      </c>
      <c r="T40" s="125" t="str">
        <f>IF(_epmOfflineCondition_,"Consorci del Besòs",_xll.EPMMemberProperty($A$3,$S$40,$T$4))</f>
        <v>Consorci del Besòs</v>
      </c>
      <c r="U40" s="126" t="str">
        <f>IF(_epmOfflineCondition_,"2017",_xll.EPMContextMember($A$3,B9,D9))</f>
        <v>2017</v>
      </c>
      <c r="V40" s="125" t="str">
        <f>IF(_epmOfflineCondition_,"2017",_xll.EPMMemberDesc(U40,$A$3))</f>
        <v>2017</v>
      </c>
      <c r="W40" s="127" t="s">
        <v>126</v>
      </c>
      <c r="X40" s="125" t="str">
        <f>IF(_epmOfflineCondition_,"Pressupost aprovat",_xll.EPMMemberDesc(W40,$A$3))</f>
        <v>Pressupost aprovat</v>
      </c>
      <c r="Y40" s="153" t="str">
        <f>E6</f>
        <v>E073</v>
      </c>
      <c r="Z40" s="254" t="str">
        <f>IF(_epmOfflineCondition_,"Consorci del Besòs",_xll.EPMMemberDesc(Y40,$A$3))</f>
        <v>Consorci del Besòs</v>
      </c>
      <c r="AA40" s="255"/>
    </row>
    <row r="42" spans="19:99" x14ac:dyDescent="0.3">
      <c r="V42" s="256" t="str">
        <f>IF(F3&lt;&gt;0,"       Realitzi una selecció vàlida","")</f>
        <v/>
      </c>
      <c r="W42" s="256"/>
      <c r="X42" s="256"/>
    </row>
    <row r="43" spans="19:99" ht="12" customHeight="1" x14ac:dyDescent="0.3"/>
    <row r="44" spans="19:99" x14ac:dyDescent="0.3">
      <c r="AE44"/>
      <c r="AG44"/>
    </row>
    <row r="45" spans="19:99" ht="15" customHeight="1" x14ac:dyDescent="0.3">
      <c r="S45" s="248" t="s">
        <v>134</v>
      </c>
      <c r="T45" s="249"/>
      <c r="U45" s="162" t="str">
        <f>U1</f>
        <v>2015.12</v>
      </c>
      <c r="V45" s="162">
        <f>V1-1</f>
        <v>2016</v>
      </c>
      <c r="W45" s="162" t="str">
        <f>W1</f>
        <v>2016.06</v>
      </c>
      <c r="X45" s="257" t="str">
        <f>C9</f>
        <v>2017</v>
      </c>
      <c r="Y45" s="259"/>
      <c r="AE45"/>
      <c r="AG45"/>
    </row>
    <row r="46" spans="19:99" ht="26.25" customHeight="1" x14ac:dyDescent="0.3">
      <c r="S46" s="250"/>
      <c r="T46" s="251"/>
      <c r="U46" s="162" t="s">
        <v>117</v>
      </c>
      <c r="V46" s="162" t="s">
        <v>120</v>
      </c>
      <c r="W46" s="162" t="s">
        <v>117</v>
      </c>
      <c r="X46" s="162" t="s">
        <v>27</v>
      </c>
      <c r="Y46" s="162" t="s">
        <v>28</v>
      </c>
      <c r="AE46"/>
      <c r="AG46"/>
    </row>
    <row r="47" spans="19:99" ht="3.75" customHeight="1" x14ac:dyDescent="0.3">
      <c r="AE47"/>
      <c r="AG47"/>
    </row>
    <row r="48" spans="19:99" hidden="1" x14ac:dyDescent="0.3">
      <c r="S48" s="109" t="str">
        <f>IF(_epmOfflineCondition_,"", _xll.EPMOlapMemberO("[Blank Member]","","","","000"))</f>
        <v/>
      </c>
      <c r="T48" s="109" t="str">
        <f>IF(_epmOfflineCondition_,"", _xll.EPMOlapMemberO("[Blank Member]","","","","000"))</f>
        <v/>
      </c>
      <c r="U48" s="109" t="str">
        <f>IF(_epmOfflineCondition_,"2015.12", _xll.EPMOlapMemberO($U$1,"[PERIODE].[PARENTH1].[2015.12]","2015.12","","000"))</f>
        <v>2015.12</v>
      </c>
      <c r="V48" s="109" t="str">
        <f>IF(_epmOfflineCondition_,"2017", _xll.EPMOlapMemberO($V$1,"[PERIODE].[PARENTH1].[2017]","2017","","000"))</f>
        <v>2017</v>
      </c>
      <c r="W48" s="109" t="str">
        <f>IF(_epmOfflineCondition_,"2016.06", _xll.EPMOlapMemberO($W$1,"[PERIODE].[PARENTH1].[2016.06]","2016.06","","000"))</f>
        <v>2016.06</v>
      </c>
      <c r="X48" s="109" t="str">
        <f>IF(_epmOfflineCondition_,"2017", _xll.EPMOlapMemberO($X$1,"[PERIODE].[PARENTH1].[2017]","2017","","000"))</f>
        <v>2017</v>
      </c>
      <c r="Y48" s="109" t="str">
        <f>IF(_epmOfflineCondition_,"2017", _xll.EPMOlapMemberO($Y$1,"[PERIODE].[PARENTH1].[2017]","2017","","000"))</f>
        <v>2017</v>
      </c>
      <c r="AE48"/>
      <c r="AG48"/>
      <c r="AH48" s="109"/>
      <c r="AI48" s="109"/>
      <c r="AJ48" s="109"/>
      <c r="AK48" s="109"/>
      <c r="AL48" s="109"/>
      <c r="AM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</row>
    <row r="49" spans="16:33" hidden="1" x14ac:dyDescent="0.3">
      <c r="P49" s="25" t="s">
        <v>127</v>
      </c>
      <c r="Q49" s="25" t="s">
        <v>128</v>
      </c>
      <c r="R49" s="25" t="s">
        <v>129</v>
      </c>
      <c r="S49" s="109" t="str">
        <f>IF(_epmOfflineCondition_,"", _xll.EPMOlapMemberO("[Blank Member]","","","","000"))</f>
        <v/>
      </c>
      <c r="T49" s="109" t="str">
        <f>IF(_epmOfflineCondition_,"", _xll.EPMOlapMemberO("[Blank Member]","","","","000"))</f>
        <v/>
      </c>
      <c r="U49" s="109" t="str">
        <f>IF(_epmOfflineCondition_,"TINGEXCECRI", _xll.EPMOlapMemberO($U$2,"[TIPUS_DATO].[PARENTH1].[TINGEXCECRI]","TINGEXCECRI - Reconeixement_RI","","000"))</f>
        <v>TINGEXCECRI</v>
      </c>
      <c r="V49" s="109" t="str">
        <f>IF(_epmOfflineCondition_,"TICREDINI", _xll.EPMOlapMemberO($V$2,"[TIPUS_DATO].[PARENTH1].[TICREDINI]","TICREDINI - Crèdit Inicial EXERCICI -1","","000"))</f>
        <v>TICREDINI</v>
      </c>
      <c r="W49" s="109" t="str">
        <f>IF(_epmOfflineCondition_,"TINGEXCECRI", _xll.EPMOlapMemberO($W$2,"[TIPUS_DATO].[PARENTH1].[TINGEXCECRI]","TINGEXCECRI - Reconeixement_RI","","000"))</f>
        <v>TINGEXCECRI</v>
      </c>
      <c r="X49" s="109" t="str">
        <f>IF(_epmOfflineCondition_,"TIPREMAN", _xll.EPMOlapMemberO($X$2,"[TIPUS_DATO].[PARENTH1].[TIPREMAN]","TIPREMAN - Pressupost manual","","000"))</f>
        <v>TIPREMAN</v>
      </c>
      <c r="Y49" s="109" t="str">
        <f>IF(_epmOfflineCondition_,"TIPRETOT", _xll.EPMOlapMemberO($Y$2,"[TIPUS_DATO].[PARENTH1].[TIPRETOT]","TIPRETOT - Pressupost total","","000"))</f>
        <v>TIPRETOT</v>
      </c>
      <c r="AE49"/>
      <c r="AG49"/>
    </row>
    <row r="50" spans="16:33" hidden="1" x14ac:dyDescent="0.3">
      <c r="P50" s="26"/>
      <c r="Q50" s="26"/>
      <c r="R50" s="26"/>
      <c r="S50" s="109" t="str">
        <f>IF(_epmOfflineCondition_,"ID ECONOMIC", _xll.FPMXLClient.TechnicalCategory.EPMLocalMember("ID ECONOMIC","000","000"))</f>
        <v>ID ECONOMIC</v>
      </c>
      <c r="T50" s="109" t="str">
        <f>IF(_epmOfflineCondition_,"DESC ECONOMIC", _xll.FPMXLClient.TechnicalCategory.EPMLocalMember("DESC ECONOMIC","001","000"))</f>
        <v>DESC ECONOMIC</v>
      </c>
      <c r="U50" s="109" t="str">
        <f>IF(_epmOfflineCondition_,"V1_C", _xll.EPMOlapMemberO($U$3,"[VERSIO].[PARENTH1].[V1_C]","V1_C - Executat","","000"))</f>
        <v>V1_C</v>
      </c>
      <c r="V50" s="109" t="str">
        <f>IF(_epmOfflineCondition_,"VCARG", _xll.EPMOlapMemberO($V$3,"[VERSIO].[PARENTH1].[VCARG]","VCARG - Crédits Inicials i plurianuals EcoFin","","000"))</f>
        <v>VCARG</v>
      </c>
      <c r="W50" s="109" t="str">
        <f>IF(_epmOfflineCondition_,"V1_C", _xll.EPMOlapMemberO($W$3,"[VERSIO].[PARENTH1].[V1_C]","V1_C - Executat","","000"))</f>
        <v>V1_C</v>
      </c>
      <c r="X50" s="109" t="str">
        <f>IF(_epmOfflineCondition_,"VF", _xll.EPMOlapMemberO($X$3,"[VERSIO].[PARENTH1].[VF]","VF - Pressupost aprovat","","000"))</f>
        <v>VF</v>
      </c>
      <c r="Y50" s="109" t="str">
        <f>IF(_epmOfflineCondition_,"VF", _xll.EPMOlapMemberO($Y$3,"[VERSIO].[PARENTH1].[VF]","VF - Pressupost aprovat","","000"))</f>
        <v>VF</v>
      </c>
      <c r="AE50"/>
      <c r="AG50"/>
    </row>
    <row r="51" spans="16:33" x14ac:dyDescent="0.3">
      <c r="R51" s="206" t="str">
        <f>IF(_epmOfflineCondition_,"E073I3", _xll.EPMOlapMemberO("[ECONOMIC_D].[PARENTH1].[E073I3]","","E073I3","","000"))</f>
        <v>E073I3</v>
      </c>
      <c r="S51" s="192" t="str">
        <f>IF(R51="TOTAL", "TOTAL", IF(R51="ECDUMMY", "", MID(R51, 6, LEN(R51))))</f>
        <v>3</v>
      </c>
      <c r="T51" s="192" t="str">
        <f>IF(_epmOfflineCondition_,"TAXES I ALTRES INGRESSOS",IF(R51="TOTAL", "TOTAL", _xll.EPMMemberProperty($A$3, R51, $T$4)))</f>
        <v>TAXES I ALTRES INGRESSOS</v>
      </c>
      <c r="U51" s="192">
        <v>5192.97</v>
      </c>
      <c r="V51" s="192"/>
      <c r="W51" s="192"/>
      <c r="X51" s="192">
        <v>44504</v>
      </c>
      <c r="Y51" s="192">
        <f>SUM(X51)</f>
        <v>44504</v>
      </c>
      <c r="AE51"/>
      <c r="AG51"/>
    </row>
    <row r="52" spans="16:33" x14ac:dyDescent="0.3">
      <c r="R52" s="206" t="str">
        <f>IF(_epmOfflineCondition_,"E073I4", _xll.EPMOlapMemberO("[ECONOMIC_D].[PARENTH1].[E073I4]","","E073I4","","000"))</f>
        <v>E073I4</v>
      </c>
      <c r="S52" s="192" t="str">
        <f t="shared" ref="S52:S57" si="2">IF(R52="TOTAL", "TOTAL", IF(R52="ECDUMMY", "", MID(R52, 6, LEN(R52))))</f>
        <v>4</v>
      </c>
      <c r="T52" s="192" t="str">
        <f>IF(_epmOfflineCondition_,"TRANSFERENCIES CORRENTS",IF(R52="TOTAL", "TOTAL", _xll.EPMMemberProperty($A$3, R52, $T$4)))</f>
        <v>TRANSFERENCIES CORRENTS</v>
      </c>
      <c r="U52" s="192">
        <v>2777708.6</v>
      </c>
      <c r="V52" s="192"/>
      <c r="W52" s="192"/>
      <c r="X52" s="192">
        <v>1836287</v>
      </c>
      <c r="Y52" s="192">
        <f t="shared" ref="Y52:Y56" si="3">SUM(X52)</f>
        <v>1836287</v>
      </c>
      <c r="AE52"/>
      <c r="AG52"/>
    </row>
    <row r="53" spans="16:33" x14ac:dyDescent="0.3">
      <c r="R53" s="206" t="str">
        <f>IF(_epmOfflineCondition_,"E073I5", _xll.EPMOlapMemberO("[ECONOMIC_D].[PARENTH1].[E073I5]","","E073I5","","000"))</f>
        <v>E073I5</v>
      </c>
      <c r="S53" s="192" t="str">
        <f t="shared" si="2"/>
        <v>5</v>
      </c>
      <c r="T53" s="192" t="str">
        <f>IF(_epmOfflineCondition_,"INGRESSOS PATRIMONIALS",IF(R53="TOTAL", "TOTAL", _xll.EPMMemberProperty($A$3, R53, $T$4)))</f>
        <v>INGRESSOS PATRIMONIALS</v>
      </c>
      <c r="U53" s="192">
        <v>367448.56</v>
      </c>
      <c r="V53" s="192"/>
      <c r="W53" s="192"/>
      <c r="X53" s="192">
        <v>386327</v>
      </c>
      <c r="Y53" s="192">
        <f t="shared" si="3"/>
        <v>386327</v>
      </c>
      <c r="AE53"/>
      <c r="AG53"/>
    </row>
    <row r="54" spans="16:33" x14ac:dyDescent="0.3">
      <c r="R54" s="206" t="str">
        <f>IF(_epmOfflineCondition_,"E073I7", _xll.EPMOlapMemberO("[ECONOMIC_D].[PARENTH1].[E073I7]","","E073I7","","000"))</f>
        <v>E073I7</v>
      </c>
      <c r="S54" s="192" t="str">
        <f t="shared" si="2"/>
        <v>7</v>
      </c>
      <c r="T54" s="192" t="str">
        <f>IF(_epmOfflineCondition_,"TRANSFERENCIES DE CAPITAL",IF(R54="TOTAL", "TOTAL", _xll.EPMMemberProperty($A$3, R54, $T$4)))</f>
        <v>TRANSFERENCIES DE CAPITAL</v>
      </c>
      <c r="U54" s="192">
        <v>650000</v>
      </c>
      <c r="V54" s="192"/>
      <c r="W54" s="192"/>
      <c r="X54" s="192">
        <v>12</v>
      </c>
      <c r="Y54" s="192">
        <f t="shared" si="3"/>
        <v>12</v>
      </c>
      <c r="AE54"/>
      <c r="AG54"/>
    </row>
    <row r="55" spans="16:33" x14ac:dyDescent="0.3">
      <c r="R55" s="206" t="str">
        <f>IF(_epmOfflineCondition_,"E073I8", _xll.EPMOlapMemberO("[ECONOMIC_D].[PARENTH1].[E073I8]","","E073I8","","000"))</f>
        <v>E073I8</v>
      </c>
      <c r="S55" s="192" t="str">
        <f t="shared" si="2"/>
        <v>8</v>
      </c>
      <c r="T55" s="192" t="str">
        <f>IF(_epmOfflineCondition_,"ACTIUS FINANCERS",IF(R55="TOTAL", "TOTAL", _xll.EPMMemberProperty($A$3, R55, $T$4)))</f>
        <v>ACTIUS FINANCERS</v>
      </c>
      <c r="U55" s="192">
        <v>14650</v>
      </c>
      <c r="V55" s="192"/>
      <c r="W55" s="192"/>
      <c r="X55" s="192">
        <v>10001</v>
      </c>
      <c r="Y55" s="192">
        <f t="shared" si="3"/>
        <v>10001</v>
      </c>
      <c r="AE55"/>
      <c r="AG55"/>
    </row>
    <row r="56" spans="16:33" x14ac:dyDescent="0.3">
      <c r="R56" s="206" t="str">
        <f>IF(_epmOfflineCondition_,"E073I9", _xll.EPMOlapMemberO("[ECONOMIC_D].[PARENTH1].[E073I9]","","E073I9","","000"))</f>
        <v>E073I9</v>
      </c>
      <c r="S56" s="192" t="str">
        <f t="shared" si="2"/>
        <v>9</v>
      </c>
      <c r="T56" s="192" t="str">
        <f>IF(_epmOfflineCondition_,"PASSIUS FINANCERS",IF(R56="TOTAL", "TOTAL", _xll.EPMMemberProperty($A$3, R56, $T$4)))</f>
        <v>PASSIUS FINANCERS</v>
      </c>
      <c r="U56" s="192"/>
      <c r="V56" s="192"/>
      <c r="W56" s="192"/>
      <c r="X56" s="192">
        <v>1</v>
      </c>
      <c r="Y56" s="192">
        <f t="shared" si="3"/>
        <v>1</v>
      </c>
      <c r="AE56"/>
      <c r="AG56"/>
    </row>
    <row r="57" spans="16:33" x14ac:dyDescent="0.3">
      <c r="R57" s="109" t="str">
        <f>IF(_epmOfflineCondition_,"TOTAL", _xll.FPMXLClient.TechnicalCategory.EPMLocalMember("TOTAL","012","000"))</f>
        <v>TOTAL</v>
      </c>
      <c r="S57" s="192" t="str">
        <f t="shared" si="2"/>
        <v>TOTAL</v>
      </c>
      <c r="T57" s="192" t="str">
        <f>IF(_epmOfflineCondition_,"TOTAL",IF(R57="TOTAL", "TOTAL", _xll.EPMMemberProperty($A$3, R57, $T$4)))</f>
        <v>TOTAL</v>
      </c>
      <c r="U57" s="192">
        <f t="shared" ref="U57:Y57" si="4">SUM(U51:U56)</f>
        <v>3815000.1300000004</v>
      </c>
      <c r="V57" s="192">
        <f t="shared" si="4"/>
        <v>0</v>
      </c>
      <c r="W57" s="192">
        <f t="shared" si="4"/>
        <v>0</v>
      </c>
      <c r="X57" s="192">
        <f t="shared" si="4"/>
        <v>2277132</v>
      </c>
      <c r="Y57" s="192">
        <f t="shared" si="4"/>
        <v>2277132</v>
      </c>
      <c r="AE57"/>
      <c r="AG57"/>
    </row>
    <row r="58" spans="16:33" x14ac:dyDescent="0.3">
      <c r="AE58"/>
      <c r="AG58"/>
    </row>
    <row r="59" spans="16:33" x14ac:dyDescent="0.3">
      <c r="AE59"/>
      <c r="AG59"/>
    </row>
    <row r="60" spans="16:33" x14ac:dyDescent="0.3">
      <c r="AE60"/>
      <c r="AG60"/>
    </row>
    <row r="61" spans="16:33" x14ac:dyDescent="0.3">
      <c r="AE61"/>
      <c r="AG61"/>
    </row>
    <row r="62" spans="16:33" x14ac:dyDescent="0.3">
      <c r="AE62"/>
      <c r="AG62"/>
    </row>
    <row r="63" spans="16:33" x14ac:dyDescent="0.3">
      <c r="AE63"/>
      <c r="AG63"/>
    </row>
    <row r="64" spans="16:33" x14ac:dyDescent="0.3">
      <c r="AE64"/>
      <c r="AG64"/>
    </row>
    <row r="65" spans="26:33" x14ac:dyDescent="0.3">
      <c r="AE65"/>
      <c r="AG65"/>
    </row>
    <row r="66" spans="26:33" x14ac:dyDescent="0.3">
      <c r="AE66"/>
      <c r="AG66"/>
    </row>
    <row r="67" spans="26:33" x14ac:dyDescent="0.3">
      <c r="AE67"/>
      <c r="AG67"/>
    </row>
    <row r="68" spans="26:33" x14ac:dyDescent="0.3">
      <c r="AE68"/>
      <c r="AG68"/>
    </row>
    <row r="69" spans="26:33" x14ac:dyDescent="0.3">
      <c r="AE69"/>
      <c r="AG69"/>
    </row>
    <row r="70" spans="26:33" x14ac:dyDescent="0.3">
      <c r="AE70"/>
      <c r="AG70"/>
    </row>
    <row r="71" spans="26:33" x14ac:dyDescent="0.3">
      <c r="AE71"/>
      <c r="AG71"/>
    </row>
    <row r="72" spans="26:33" x14ac:dyDescent="0.3">
      <c r="AE72"/>
      <c r="AG72"/>
    </row>
    <row r="73" spans="26:33" x14ac:dyDescent="0.3">
      <c r="AE73"/>
      <c r="AG73"/>
    </row>
    <row r="74" spans="26:33" x14ac:dyDescent="0.3">
      <c r="AE74"/>
      <c r="AG74"/>
    </row>
    <row r="75" spans="26:33" x14ac:dyDescent="0.3">
      <c r="AE75"/>
      <c r="AG75"/>
    </row>
    <row r="76" spans="26:33" x14ac:dyDescent="0.3">
      <c r="AE76"/>
      <c r="AG76"/>
    </row>
    <row r="77" spans="26:33" x14ac:dyDescent="0.3">
      <c r="AB77" s="200"/>
      <c r="AC77" s="200"/>
      <c r="AD77" s="200"/>
      <c r="AE77" s="200"/>
      <c r="AF77" s="200"/>
      <c r="AG77" s="200"/>
    </row>
    <row r="79" spans="26:33" x14ac:dyDescent="0.3">
      <c r="Z79" s="200"/>
      <c r="AA79" s="200"/>
    </row>
    <row r="81" spans="19:27" x14ac:dyDescent="0.3">
      <c r="AA81" s="165"/>
    </row>
    <row r="82" spans="19:27" x14ac:dyDescent="0.3">
      <c r="S82" s="200"/>
      <c r="T82" s="200"/>
      <c r="U82" s="200"/>
      <c r="V82" s="200"/>
      <c r="W82" s="200"/>
      <c r="X82" s="200"/>
      <c r="Y82" s="200"/>
      <c r="AA82" s="165"/>
    </row>
    <row r="83" spans="19:27" x14ac:dyDescent="0.3">
      <c r="AA83" s="165"/>
    </row>
    <row r="84" spans="19:27" x14ac:dyDescent="0.3">
      <c r="AA84" s="165"/>
    </row>
    <row r="85" spans="19:27" x14ac:dyDescent="0.3">
      <c r="AA85" s="165"/>
    </row>
    <row r="86" spans="19:27" x14ac:dyDescent="0.3">
      <c r="AA86" s="165"/>
    </row>
    <row r="87" spans="19:27" x14ac:dyDescent="0.3">
      <c r="AA87" s="165"/>
    </row>
    <row r="88" spans="19:27" x14ac:dyDescent="0.3">
      <c r="AA88" s="165"/>
    </row>
    <row r="89" spans="19:27" x14ac:dyDescent="0.3">
      <c r="AA89" s="165"/>
    </row>
    <row r="90" spans="19:27" x14ac:dyDescent="0.3">
      <c r="AA90" s="165"/>
    </row>
    <row r="91" spans="19:27" x14ac:dyDescent="0.3">
      <c r="AA91" s="165"/>
    </row>
    <row r="92" spans="19:27" x14ac:dyDescent="0.3">
      <c r="AA92" s="165"/>
    </row>
    <row r="93" spans="19:27" x14ac:dyDescent="0.3">
      <c r="AA93" s="165"/>
    </row>
    <row r="94" spans="19:27" x14ac:dyDescent="0.3">
      <c r="AA94" s="165"/>
    </row>
    <row r="95" spans="19:27" x14ac:dyDescent="0.3">
      <c r="V95" s="199"/>
      <c r="AA95" s="165"/>
    </row>
    <row r="96" spans="19:27" x14ac:dyDescent="0.3">
      <c r="AA96" s="165"/>
    </row>
    <row r="97" spans="27:27" x14ac:dyDescent="0.3">
      <c r="AA97" s="165"/>
    </row>
    <row r="98" spans="27:27" x14ac:dyDescent="0.3">
      <c r="AA98" s="165"/>
    </row>
    <row r="99" spans="27:27" x14ac:dyDescent="0.3">
      <c r="AA99" s="165"/>
    </row>
    <row r="100" spans="27:27" x14ac:dyDescent="0.3">
      <c r="AA100" s="165"/>
    </row>
    <row r="101" spans="27:27" x14ac:dyDescent="0.3">
      <c r="AA101" s="165"/>
    </row>
    <row r="102" spans="27:27" x14ac:dyDescent="0.3">
      <c r="AA102" s="165"/>
    </row>
    <row r="103" spans="27:27" x14ac:dyDescent="0.3">
      <c r="AA103" s="165"/>
    </row>
    <row r="104" spans="27:27" x14ac:dyDescent="0.3">
      <c r="AA104" s="165"/>
    </row>
    <row r="105" spans="27:27" x14ac:dyDescent="0.3">
      <c r="AA105" s="165"/>
    </row>
    <row r="106" spans="27:27" x14ac:dyDescent="0.3">
      <c r="AA106" s="165"/>
    </row>
    <row r="107" spans="27:27" x14ac:dyDescent="0.3">
      <c r="AA107" s="165"/>
    </row>
    <row r="108" spans="27:27" x14ac:dyDescent="0.3">
      <c r="AA108" s="165"/>
    </row>
    <row r="109" spans="27:27" x14ac:dyDescent="0.3">
      <c r="AA109" s="165"/>
    </row>
    <row r="110" spans="27:27" x14ac:dyDescent="0.3">
      <c r="AA110" s="165"/>
    </row>
    <row r="111" spans="27:27" x14ac:dyDescent="0.3">
      <c r="AA111" s="165"/>
    </row>
    <row r="112" spans="27:27" x14ac:dyDescent="0.3">
      <c r="AA112" s="165"/>
    </row>
    <row r="113" spans="27:27" x14ac:dyDescent="0.3">
      <c r="AA113" s="165"/>
    </row>
    <row r="114" spans="27:27" x14ac:dyDescent="0.3">
      <c r="AA114" s="165"/>
    </row>
    <row r="115" spans="27:27" x14ac:dyDescent="0.3">
      <c r="AA115" s="165"/>
    </row>
    <row r="116" spans="27:27" x14ac:dyDescent="0.3">
      <c r="AA116" s="165"/>
    </row>
    <row r="117" spans="27:27" x14ac:dyDescent="0.3">
      <c r="AA117" s="165"/>
    </row>
    <row r="118" spans="27:27" x14ac:dyDescent="0.3">
      <c r="AA118" s="165"/>
    </row>
    <row r="119" spans="27:27" x14ac:dyDescent="0.3">
      <c r="AA119" s="165"/>
    </row>
    <row r="120" spans="27:27" x14ac:dyDescent="0.3">
      <c r="AA120" s="165"/>
    </row>
    <row r="121" spans="27:27" x14ac:dyDescent="0.3">
      <c r="AA121" s="165"/>
    </row>
    <row r="122" spans="27:27" x14ac:dyDescent="0.3">
      <c r="AA122" s="165"/>
    </row>
    <row r="123" spans="27:27" x14ac:dyDescent="0.3">
      <c r="AA123" s="165"/>
    </row>
    <row r="124" spans="27:27" x14ac:dyDescent="0.3">
      <c r="AA124" s="165"/>
    </row>
    <row r="125" spans="27:27" x14ac:dyDescent="0.3">
      <c r="AA125" s="165"/>
    </row>
    <row r="126" spans="27:27" x14ac:dyDescent="0.3">
      <c r="AA126" s="165"/>
    </row>
    <row r="127" spans="27:27" x14ac:dyDescent="0.3">
      <c r="AA127" s="165"/>
    </row>
    <row r="128" spans="27:27" x14ac:dyDescent="0.3">
      <c r="AA128" s="165"/>
    </row>
    <row r="129" spans="27:27" x14ac:dyDescent="0.3">
      <c r="AA129" s="165"/>
    </row>
    <row r="130" spans="27:27" x14ac:dyDescent="0.3">
      <c r="AA130" s="165"/>
    </row>
    <row r="131" spans="27:27" x14ac:dyDescent="0.3">
      <c r="AA131" s="165"/>
    </row>
    <row r="132" spans="27:27" x14ac:dyDescent="0.3">
      <c r="AA132" s="165"/>
    </row>
    <row r="133" spans="27:27" x14ac:dyDescent="0.3">
      <c r="AA133" s="165"/>
    </row>
    <row r="134" spans="27:27" x14ac:dyDescent="0.3">
      <c r="AA134" s="165"/>
    </row>
    <row r="135" spans="27:27" x14ac:dyDescent="0.3">
      <c r="AA135" s="165"/>
    </row>
    <row r="136" spans="27:27" x14ac:dyDescent="0.3">
      <c r="AA136" s="165"/>
    </row>
    <row r="137" spans="27:27" x14ac:dyDescent="0.3">
      <c r="AA137" s="165"/>
    </row>
    <row r="138" spans="27:27" x14ac:dyDescent="0.3">
      <c r="AA138" s="165"/>
    </row>
    <row r="139" spans="27:27" x14ac:dyDescent="0.3">
      <c r="AA139" s="165"/>
    </row>
    <row r="140" spans="27:27" x14ac:dyDescent="0.3">
      <c r="AA140" s="165"/>
    </row>
    <row r="141" spans="27:27" x14ac:dyDescent="0.3">
      <c r="AA141" s="165"/>
    </row>
    <row r="142" spans="27:27" x14ac:dyDescent="0.3">
      <c r="AA142" s="165"/>
    </row>
    <row r="143" spans="27:27" x14ac:dyDescent="0.3">
      <c r="AA143" s="165"/>
    </row>
    <row r="144" spans="27:27" x14ac:dyDescent="0.3">
      <c r="AA144" s="165"/>
    </row>
    <row r="145" spans="27:27" x14ac:dyDescent="0.3">
      <c r="AA145" s="165"/>
    </row>
    <row r="146" spans="27:27" x14ac:dyDescent="0.3">
      <c r="AA146" s="165"/>
    </row>
    <row r="147" spans="27:27" x14ac:dyDescent="0.3">
      <c r="AA147" s="165"/>
    </row>
    <row r="148" spans="27:27" x14ac:dyDescent="0.3">
      <c r="AA148" s="165"/>
    </row>
    <row r="149" spans="27:27" x14ac:dyDescent="0.3">
      <c r="AA149" s="165"/>
    </row>
    <row r="150" spans="27:27" x14ac:dyDescent="0.3">
      <c r="AA150" s="165"/>
    </row>
    <row r="151" spans="27:27" x14ac:dyDescent="0.3">
      <c r="AA151" s="165"/>
    </row>
    <row r="152" spans="27:27" x14ac:dyDescent="0.3">
      <c r="AA152" s="165"/>
    </row>
    <row r="153" spans="27:27" x14ac:dyDescent="0.3">
      <c r="AA153" s="165"/>
    </row>
    <row r="154" spans="27:27" x14ac:dyDescent="0.3">
      <c r="AA154" s="165"/>
    </row>
    <row r="155" spans="27:27" x14ac:dyDescent="0.3">
      <c r="AA155" s="165"/>
    </row>
    <row r="156" spans="27:27" x14ac:dyDescent="0.3">
      <c r="AA156" s="165"/>
    </row>
    <row r="157" spans="27:27" x14ac:dyDescent="0.3">
      <c r="AA157" s="165"/>
    </row>
    <row r="158" spans="27:27" x14ac:dyDescent="0.3">
      <c r="AA158" s="165"/>
    </row>
    <row r="159" spans="27:27" x14ac:dyDescent="0.3">
      <c r="AA159" s="165"/>
    </row>
    <row r="160" spans="27:27" x14ac:dyDescent="0.3">
      <c r="AA160" s="165"/>
    </row>
    <row r="161" spans="27:27" x14ac:dyDescent="0.3">
      <c r="AA161" s="165"/>
    </row>
    <row r="162" spans="27:27" x14ac:dyDescent="0.3">
      <c r="AA162" s="165"/>
    </row>
    <row r="163" spans="27:27" x14ac:dyDescent="0.3">
      <c r="AA163" s="165"/>
    </row>
    <row r="164" spans="27:27" x14ac:dyDescent="0.3">
      <c r="AA164" s="165"/>
    </row>
    <row r="165" spans="27:27" x14ac:dyDescent="0.3">
      <c r="AA165" s="165"/>
    </row>
    <row r="166" spans="27:27" x14ac:dyDescent="0.3">
      <c r="AA166" s="165"/>
    </row>
    <row r="167" spans="27:27" x14ac:dyDescent="0.3">
      <c r="AA167" s="165"/>
    </row>
    <row r="168" spans="27:27" x14ac:dyDescent="0.3">
      <c r="AA168" s="165"/>
    </row>
    <row r="169" spans="27:27" x14ac:dyDescent="0.3">
      <c r="AA169" s="165"/>
    </row>
    <row r="170" spans="27:27" x14ac:dyDescent="0.3">
      <c r="AA170" s="165"/>
    </row>
    <row r="171" spans="27:27" x14ac:dyDescent="0.3">
      <c r="AA171" s="165"/>
    </row>
    <row r="172" spans="27:27" x14ac:dyDescent="0.3">
      <c r="AA172" s="165"/>
    </row>
    <row r="173" spans="27:27" x14ac:dyDescent="0.3">
      <c r="AA173" s="165"/>
    </row>
    <row r="174" spans="27:27" x14ac:dyDescent="0.3">
      <c r="AA174" s="165"/>
    </row>
    <row r="175" spans="27:27" x14ac:dyDescent="0.3">
      <c r="AA175" s="165"/>
    </row>
    <row r="176" spans="27:27" x14ac:dyDescent="0.3">
      <c r="AA176" s="165"/>
    </row>
    <row r="177" spans="27:27" x14ac:dyDescent="0.3">
      <c r="AA177" s="165"/>
    </row>
    <row r="178" spans="27:27" x14ac:dyDescent="0.3">
      <c r="AA178" s="165"/>
    </row>
    <row r="179" spans="27:27" x14ac:dyDescent="0.3">
      <c r="AA179" s="165"/>
    </row>
    <row r="180" spans="27:27" x14ac:dyDescent="0.3">
      <c r="AA180" s="165"/>
    </row>
    <row r="181" spans="27:27" x14ac:dyDescent="0.3">
      <c r="AA181" s="165"/>
    </row>
    <row r="182" spans="27:27" x14ac:dyDescent="0.3">
      <c r="AA182" s="165"/>
    </row>
    <row r="183" spans="27:27" x14ac:dyDescent="0.3">
      <c r="AA183" s="165"/>
    </row>
    <row r="184" spans="27:27" x14ac:dyDescent="0.3">
      <c r="AA184" s="165"/>
    </row>
    <row r="185" spans="27:27" x14ac:dyDescent="0.3">
      <c r="AA185" s="165"/>
    </row>
    <row r="186" spans="27:27" x14ac:dyDescent="0.3">
      <c r="AA186" s="165"/>
    </row>
    <row r="187" spans="27:27" x14ac:dyDescent="0.3">
      <c r="AA187" s="165"/>
    </row>
    <row r="188" spans="27:27" x14ac:dyDescent="0.3">
      <c r="AA188" s="165"/>
    </row>
    <row r="189" spans="27:27" x14ac:dyDescent="0.3">
      <c r="AA189" s="165"/>
    </row>
    <row r="190" spans="27:27" x14ac:dyDescent="0.3">
      <c r="AA190" s="165"/>
    </row>
    <row r="191" spans="27:27" x14ac:dyDescent="0.3">
      <c r="AA191" s="165"/>
    </row>
    <row r="192" spans="27:27" x14ac:dyDescent="0.3">
      <c r="AA192" s="165"/>
    </row>
    <row r="193" spans="27:27" x14ac:dyDescent="0.3">
      <c r="AA193" s="165"/>
    </row>
    <row r="194" spans="27:27" x14ac:dyDescent="0.3">
      <c r="AA194" s="165"/>
    </row>
    <row r="195" spans="27:27" x14ac:dyDescent="0.3">
      <c r="AA195" s="165"/>
    </row>
    <row r="196" spans="27:27" x14ac:dyDescent="0.3">
      <c r="AA196" s="165"/>
    </row>
    <row r="197" spans="27:27" x14ac:dyDescent="0.3">
      <c r="AA197" s="165"/>
    </row>
    <row r="198" spans="27:27" x14ac:dyDescent="0.3">
      <c r="AA198" s="165"/>
    </row>
    <row r="199" spans="27:27" x14ac:dyDescent="0.3">
      <c r="AA199" s="165"/>
    </row>
    <row r="200" spans="27:27" x14ac:dyDescent="0.3">
      <c r="AA200" s="165"/>
    </row>
    <row r="201" spans="27:27" x14ac:dyDescent="0.3">
      <c r="AA201" s="165"/>
    </row>
    <row r="202" spans="27:27" x14ac:dyDescent="0.3">
      <c r="AA202" s="165"/>
    </row>
    <row r="203" spans="27:27" x14ac:dyDescent="0.3">
      <c r="AA203" s="165"/>
    </row>
    <row r="204" spans="27:27" x14ac:dyDescent="0.3">
      <c r="AA204" s="165"/>
    </row>
    <row r="205" spans="27:27" x14ac:dyDescent="0.3">
      <c r="AA205" s="165"/>
    </row>
    <row r="206" spans="27:27" x14ac:dyDescent="0.3">
      <c r="AA206" s="165"/>
    </row>
    <row r="207" spans="27:27" x14ac:dyDescent="0.3">
      <c r="AA207" s="165"/>
    </row>
    <row r="208" spans="27:27" x14ac:dyDescent="0.3">
      <c r="AA208" s="165"/>
    </row>
    <row r="209" spans="27:27" x14ac:dyDescent="0.3">
      <c r="AA209" s="165"/>
    </row>
    <row r="210" spans="27:27" x14ac:dyDescent="0.3">
      <c r="AA210" s="165"/>
    </row>
    <row r="211" spans="27:27" x14ac:dyDescent="0.3">
      <c r="AA211" s="165"/>
    </row>
    <row r="212" spans="27:27" x14ac:dyDescent="0.3">
      <c r="AA212" s="165"/>
    </row>
    <row r="213" spans="27:27" x14ac:dyDescent="0.3">
      <c r="AA213" s="165"/>
    </row>
    <row r="214" spans="27:27" x14ac:dyDescent="0.3">
      <c r="AA214" s="165"/>
    </row>
    <row r="215" spans="27:27" x14ac:dyDescent="0.3">
      <c r="AA215" s="165"/>
    </row>
    <row r="216" spans="27:27" x14ac:dyDescent="0.3">
      <c r="AA216" s="165"/>
    </row>
    <row r="217" spans="27:27" x14ac:dyDescent="0.3">
      <c r="AA217" s="165"/>
    </row>
    <row r="218" spans="27:27" x14ac:dyDescent="0.3">
      <c r="AA218" s="165"/>
    </row>
    <row r="219" spans="27:27" x14ac:dyDescent="0.3">
      <c r="AA219" s="165"/>
    </row>
    <row r="220" spans="27:27" x14ac:dyDescent="0.3">
      <c r="AA220" s="165"/>
    </row>
    <row r="221" spans="27:27" x14ac:dyDescent="0.3">
      <c r="AA221" s="165"/>
    </row>
    <row r="222" spans="27:27" x14ac:dyDescent="0.3">
      <c r="AA222" s="165"/>
    </row>
    <row r="223" spans="27:27" x14ac:dyDescent="0.3">
      <c r="AA223" s="165"/>
    </row>
    <row r="224" spans="27:27" x14ac:dyDescent="0.3">
      <c r="AA224" s="165"/>
    </row>
    <row r="225" spans="27:27" x14ac:dyDescent="0.3">
      <c r="AA225" s="165"/>
    </row>
    <row r="226" spans="27:27" x14ac:dyDescent="0.3">
      <c r="AA226" s="165"/>
    </row>
    <row r="227" spans="27:27" x14ac:dyDescent="0.3">
      <c r="AA227" s="165"/>
    </row>
    <row r="228" spans="27:27" x14ac:dyDescent="0.3">
      <c r="AA228" s="165"/>
    </row>
    <row r="229" spans="27:27" x14ac:dyDescent="0.3">
      <c r="AA229" s="165"/>
    </row>
    <row r="230" spans="27:27" x14ac:dyDescent="0.3">
      <c r="AA230" s="165"/>
    </row>
    <row r="231" spans="27:27" x14ac:dyDescent="0.3">
      <c r="AA231" s="165"/>
    </row>
    <row r="232" spans="27:27" x14ac:dyDescent="0.3">
      <c r="AA232" s="165"/>
    </row>
    <row r="233" spans="27:27" x14ac:dyDescent="0.3">
      <c r="AA233" s="165"/>
    </row>
    <row r="234" spans="27:27" x14ac:dyDescent="0.3">
      <c r="AA234" s="165"/>
    </row>
    <row r="235" spans="27:27" x14ac:dyDescent="0.3">
      <c r="AA235" s="165"/>
    </row>
    <row r="236" spans="27:27" x14ac:dyDescent="0.3">
      <c r="AA236" s="165"/>
    </row>
    <row r="237" spans="27:27" x14ac:dyDescent="0.3">
      <c r="AA237" s="165"/>
    </row>
    <row r="238" spans="27:27" x14ac:dyDescent="0.3">
      <c r="AA238" s="165"/>
    </row>
    <row r="239" spans="27:27" x14ac:dyDescent="0.3">
      <c r="AA239" s="165"/>
    </row>
    <row r="240" spans="27:27" x14ac:dyDescent="0.3">
      <c r="AA240" s="165"/>
    </row>
    <row r="241" spans="27:27" x14ac:dyDescent="0.3">
      <c r="AA241" s="165"/>
    </row>
    <row r="242" spans="27:27" x14ac:dyDescent="0.3">
      <c r="AA242" s="165"/>
    </row>
    <row r="243" spans="27:27" x14ac:dyDescent="0.3">
      <c r="AA243" s="165"/>
    </row>
    <row r="244" spans="27:27" x14ac:dyDescent="0.3">
      <c r="AA244" s="165"/>
    </row>
    <row r="245" spans="27:27" x14ac:dyDescent="0.3">
      <c r="AA245" s="165"/>
    </row>
    <row r="246" spans="27:27" x14ac:dyDescent="0.3">
      <c r="AA246" s="165"/>
    </row>
    <row r="247" spans="27:27" x14ac:dyDescent="0.3">
      <c r="AA247" s="165"/>
    </row>
    <row r="248" spans="27:27" x14ac:dyDescent="0.3">
      <c r="AA248" s="165"/>
    </row>
    <row r="249" spans="27:27" x14ac:dyDescent="0.3">
      <c r="AA249" s="165"/>
    </row>
    <row r="250" spans="27:27" x14ac:dyDescent="0.3">
      <c r="AA250" s="165"/>
    </row>
    <row r="251" spans="27:27" x14ac:dyDescent="0.3">
      <c r="AA251" s="165"/>
    </row>
    <row r="252" spans="27:27" x14ac:dyDescent="0.3">
      <c r="AA252" s="165"/>
    </row>
    <row r="253" spans="27:27" x14ac:dyDescent="0.3">
      <c r="AA253" s="165"/>
    </row>
    <row r="254" spans="27:27" x14ac:dyDescent="0.3">
      <c r="AA254" s="165"/>
    </row>
    <row r="255" spans="27:27" x14ac:dyDescent="0.3">
      <c r="AA255" s="165"/>
    </row>
    <row r="256" spans="27:27" x14ac:dyDescent="0.3">
      <c r="AA256" s="165"/>
    </row>
    <row r="257" spans="27:27" x14ac:dyDescent="0.3">
      <c r="AA257" s="165"/>
    </row>
    <row r="258" spans="27:27" x14ac:dyDescent="0.3">
      <c r="AA258" s="165"/>
    </row>
    <row r="259" spans="27:27" x14ac:dyDescent="0.3">
      <c r="AA259" s="165"/>
    </row>
    <row r="260" spans="27:27" x14ac:dyDescent="0.3">
      <c r="AA260" s="165"/>
    </row>
    <row r="261" spans="27:27" x14ac:dyDescent="0.3">
      <c r="AA261" s="165"/>
    </row>
    <row r="262" spans="27:27" x14ac:dyDescent="0.3">
      <c r="AA262" s="165"/>
    </row>
    <row r="263" spans="27:27" x14ac:dyDescent="0.3">
      <c r="AA263" s="165"/>
    </row>
    <row r="264" spans="27:27" x14ac:dyDescent="0.3">
      <c r="AA264" s="165"/>
    </row>
    <row r="265" spans="27:27" x14ac:dyDescent="0.3">
      <c r="AA265" s="165"/>
    </row>
    <row r="266" spans="27:27" x14ac:dyDescent="0.3">
      <c r="AA266" s="165"/>
    </row>
    <row r="267" spans="27:27" x14ac:dyDescent="0.3">
      <c r="AA267" s="165"/>
    </row>
    <row r="268" spans="27:27" x14ac:dyDescent="0.3">
      <c r="AA268" s="165"/>
    </row>
    <row r="269" spans="27:27" x14ac:dyDescent="0.3">
      <c r="AA269" s="165"/>
    </row>
    <row r="270" spans="27:27" x14ac:dyDescent="0.3">
      <c r="AA270" s="165"/>
    </row>
    <row r="271" spans="27:27" x14ac:dyDescent="0.3">
      <c r="AA271" s="165"/>
    </row>
    <row r="272" spans="27:27" x14ac:dyDescent="0.3">
      <c r="AA272" s="165"/>
    </row>
    <row r="273" spans="27:27" x14ac:dyDescent="0.3">
      <c r="AA273" s="165"/>
    </row>
    <row r="274" spans="27:27" x14ac:dyDescent="0.3">
      <c r="AA274" s="165"/>
    </row>
    <row r="275" spans="27:27" x14ac:dyDescent="0.3">
      <c r="AA275" s="165"/>
    </row>
    <row r="276" spans="27:27" x14ac:dyDescent="0.3">
      <c r="AA276" s="165"/>
    </row>
    <row r="277" spans="27:27" x14ac:dyDescent="0.3">
      <c r="AA277" s="165"/>
    </row>
    <row r="278" spans="27:27" x14ac:dyDescent="0.3">
      <c r="AA278" s="165"/>
    </row>
    <row r="279" spans="27:27" x14ac:dyDescent="0.3">
      <c r="AA279" s="165"/>
    </row>
    <row r="280" spans="27:27" x14ac:dyDescent="0.3">
      <c r="AA280" s="165"/>
    </row>
    <row r="281" spans="27:27" x14ac:dyDescent="0.3">
      <c r="AA281" s="165"/>
    </row>
    <row r="282" spans="27:27" x14ac:dyDescent="0.3">
      <c r="AA282" s="165"/>
    </row>
    <row r="283" spans="27:27" x14ac:dyDescent="0.3">
      <c r="AA283" s="165"/>
    </row>
    <row r="284" spans="27:27" x14ac:dyDescent="0.3">
      <c r="AA284" s="165"/>
    </row>
    <row r="285" spans="27:27" x14ac:dyDescent="0.3">
      <c r="AA285" s="165"/>
    </row>
    <row r="286" spans="27:27" x14ac:dyDescent="0.3">
      <c r="AA286" s="165"/>
    </row>
    <row r="287" spans="27:27" x14ac:dyDescent="0.3">
      <c r="AA287" s="165"/>
    </row>
    <row r="288" spans="27:27" x14ac:dyDescent="0.3">
      <c r="AA288" s="165"/>
    </row>
    <row r="289" spans="27:27" x14ac:dyDescent="0.3">
      <c r="AA289" s="165"/>
    </row>
    <row r="290" spans="27:27" x14ac:dyDescent="0.3">
      <c r="AA290" s="165"/>
    </row>
    <row r="291" spans="27:27" x14ac:dyDescent="0.3">
      <c r="AA291" s="165"/>
    </row>
    <row r="292" spans="27:27" x14ac:dyDescent="0.3">
      <c r="AA292" s="165"/>
    </row>
    <row r="293" spans="27:27" x14ac:dyDescent="0.3">
      <c r="AA293" s="165"/>
    </row>
    <row r="294" spans="27:27" x14ac:dyDescent="0.3">
      <c r="AA294" s="165"/>
    </row>
    <row r="295" spans="27:27" x14ac:dyDescent="0.3">
      <c r="AA295" s="165"/>
    </row>
    <row r="296" spans="27:27" x14ac:dyDescent="0.3">
      <c r="AA296" s="165"/>
    </row>
    <row r="297" spans="27:27" x14ac:dyDescent="0.3">
      <c r="AA297" s="165"/>
    </row>
    <row r="298" spans="27:27" x14ac:dyDescent="0.3">
      <c r="AA298" s="165"/>
    </row>
    <row r="299" spans="27:27" x14ac:dyDescent="0.3">
      <c r="AA299" s="165"/>
    </row>
    <row r="300" spans="27:27" x14ac:dyDescent="0.3">
      <c r="AA300" s="165"/>
    </row>
    <row r="301" spans="27:27" x14ac:dyDescent="0.3">
      <c r="AA301" s="165"/>
    </row>
    <row r="302" spans="27:27" x14ac:dyDescent="0.3">
      <c r="AA302" s="165"/>
    </row>
    <row r="303" spans="27:27" x14ac:dyDescent="0.3">
      <c r="AA303" s="165"/>
    </row>
    <row r="304" spans="27:27" x14ac:dyDescent="0.3">
      <c r="AA304" s="165"/>
    </row>
    <row r="305" spans="27:27" x14ac:dyDescent="0.3">
      <c r="AA305" s="165"/>
    </row>
    <row r="306" spans="27:27" x14ac:dyDescent="0.3">
      <c r="AA306" s="165"/>
    </row>
    <row r="307" spans="27:27" x14ac:dyDescent="0.3">
      <c r="AA307" s="165"/>
    </row>
    <row r="308" spans="27:27" x14ac:dyDescent="0.3">
      <c r="AA308" s="165"/>
    </row>
    <row r="309" spans="27:27" x14ac:dyDescent="0.3">
      <c r="AA309" s="165"/>
    </row>
    <row r="310" spans="27:27" x14ac:dyDescent="0.3">
      <c r="AA310" s="165"/>
    </row>
    <row r="311" spans="27:27" x14ac:dyDescent="0.3">
      <c r="AA311" s="165"/>
    </row>
    <row r="312" spans="27:27" x14ac:dyDescent="0.3">
      <c r="AA312" s="165"/>
    </row>
    <row r="313" spans="27:27" x14ac:dyDescent="0.3">
      <c r="AA313" s="165"/>
    </row>
    <row r="314" spans="27:27" x14ac:dyDescent="0.3">
      <c r="AA314" s="165"/>
    </row>
    <row r="315" spans="27:27" x14ac:dyDescent="0.3">
      <c r="AA315" s="165"/>
    </row>
    <row r="316" spans="27:27" x14ac:dyDescent="0.3">
      <c r="AA316" s="165"/>
    </row>
    <row r="317" spans="27:27" x14ac:dyDescent="0.3">
      <c r="AA317" s="165"/>
    </row>
    <row r="318" spans="27:27" x14ac:dyDescent="0.3">
      <c r="AA318" s="165"/>
    </row>
    <row r="319" spans="27:27" x14ac:dyDescent="0.3">
      <c r="AA319" s="165"/>
    </row>
    <row r="320" spans="27:27" x14ac:dyDescent="0.3">
      <c r="AA320" s="165"/>
    </row>
    <row r="321" spans="27:27" x14ac:dyDescent="0.3">
      <c r="AA321" s="165"/>
    </row>
    <row r="322" spans="27:27" x14ac:dyDescent="0.3">
      <c r="AA322" s="165"/>
    </row>
    <row r="323" spans="27:27" x14ac:dyDescent="0.3">
      <c r="AA323" s="165"/>
    </row>
    <row r="324" spans="27:27" x14ac:dyDescent="0.3">
      <c r="AA324" s="165"/>
    </row>
    <row r="325" spans="27:27" x14ac:dyDescent="0.3">
      <c r="AA325" s="165"/>
    </row>
    <row r="326" spans="27:27" x14ac:dyDescent="0.3">
      <c r="AA326" s="165"/>
    </row>
    <row r="327" spans="27:27" x14ac:dyDescent="0.3">
      <c r="AA327" s="165"/>
    </row>
    <row r="328" spans="27:27" x14ac:dyDescent="0.3">
      <c r="AA328" s="165"/>
    </row>
    <row r="329" spans="27:27" x14ac:dyDescent="0.3">
      <c r="AA329" s="165"/>
    </row>
    <row r="330" spans="27:27" x14ac:dyDescent="0.3">
      <c r="AA330" s="165"/>
    </row>
    <row r="331" spans="27:27" x14ac:dyDescent="0.3">
      <c r="AA331" s="165"/>
    </row>
    <row r="332" spans="27:27" x14ac:dyDescent="0.3">
      <c r="AA332" s="165"/>
    </row>
    <row r="333" spans="27:27" x14ac:dyDescent="0.3">
      <c r="AA333" s="165"/>
    </row>
    <row r="334" spans="27:27" x14ac:dyDescent="0.3">
      <c r="AA334" s="165"/>
    </row>
    <row r="335" spans="27:27" x14ac:dyDescent="0.3">
      <c r="AA335" s="165"/>
    </row>
    <row r="336" spans="27:27" x14ac:dyDescent="0.3">
      <c r="AA336" s="165"/>
    </row>
    <row r="337" spans="27:27" x14ac:dyDescent="0.3">
      <c r="AA337" s="165"/>
    </row>
    <row r="338" spans="27:27" x14ac:dyDescent="0.3">
      <c r="AA338" s="165"/>
    </row>
    <row r="339" spans="27:27" x14ac:dyDescent="0.3">
      <c r="AA339" s="165"/>
    </row>
    <row r="340" spans="27:27" x14ac:dyDescent="0.3">
      <c r="AA340" s="165"/>
    </row>
    <row r="341" spans="27:27" x14ac:dyDescent="0.3">
      <c r="AA341" s="165"/>
    </row>
    <row r="342" spans="27:27" x14ac:dyDescent="0.3">
      <c r="AA342" s="165"/>
    </row>
    <row r="343" spans="27:27" x14ac:dyDescent="0.3">
      <c r="AA343" s="165"/>
    </row>
    <row r="344" spans="27:27" x14ac:dyDescent="0.3">
      <c r="AA344" s="165"/>
    </row>
    <row r="345" spans="27:27" x14ac:dyDescent="0.3">
      <c r="AA345" s="165"/>
    </row>
    <row r="346" spans="27:27" x14ac:dyDescent="0.3">
      <c r="AA346" s="165"/>
    </row>
    <row r="347" spans="27:27" x14ac:dyDescent="0.3">
      <c r="AA347" s="165"/>
    </row>
    <row r="348" spans="27:27" x14ac:dyDescent="0.3">
      <c r="AA348" s="165"/>
    </row>
    <row r="349" spans="27:27" x14ac:dyDescent="0.3">
      <c r="AA349" s="165"/>
    </row>
    <row r="350" spans="27:27" x14ac:dyDescent="0.3">
      <c r="AA350" s="165"/>
    </row>
    <row r="351" spans="27:27" x14ac:dyDescent="0.3">
      <c r="AA351" s="165"/>
    </row>
    <row r="352" spans="27:27" x14ac:dyDescent="0.3">
      <c r="AA352" s="165"/>
    </row>
    <row r="353" spans="27:27" x14ac:dyDescent="0.3">
      <c r="AA353" s="165"/>
    </row>
    <row r="354" spans="27:27" x14ac:dyDescent="0.3">
      <c r="AA354" s="165"/>
    </row>
    <row r="355" spans="27:27" x14ac:dyDescent="0.3">
      <c r="AA355" s="165"/>
    </row>
    <row r="356" spans="27:27" x14ac:dyDescent="0.3">
      <c r="AA356" s="165"/>
    </row>
    <row r="357" spans="27:27" x14ac:dyDescent="0.3">
      <c r="AA357" s="165"/>
    </row>
    <row r="358" spans="27:27" x14ac:dyDescent="0.3">
      <c r="AA358" s="165"/>
    </row>
    <row r="359" spans="27:27" x14ac:dyDescent="0.3">
      <c r="AA359" s="165"/>
    </row>
    <row r="360" spans="27:27" x14ac:dyDescent="0.3">
      <c r="AA360" s="165"/>
    </row>
    <row r="361" spans="27:27" x14ac:dyDescent="0.3">
      <c r="AA361" s="165"/>
    </row>
    <row r="362" spans="27:27" x14ac:dyDescent="0.3">
      <c r="AA362" s="165"/>
    </row>
    <row r="363" spans="27:27" x14ac:dyDescent="0.3">
      <c r="AA363" s="165"/>
    </row>
    <row r="364" spans="27:27" x14ac:dyDescent="0.3">
      <c r="AA364" s="165"/>
    </row>
    <row r="365" spans="27:27" x14ac:dyDescent="0.3">
      <c r="AA365" s="165"/>
    </row>
    <row r="366" spans="27:27" x14ac:dyDescent="0.3">
      <c r="AA366" s="165"/>
    </row>
    <row r="367" spans="27:27" x14ac:dyDescent="0.3">
      <c r="AA367" s="165"/>
    </row>
    <row r="368" spans="27:27" x14ac:dyDescent="0.3">
      <c r="AA368" s="165"/>
    </row>
    <row r="369" spans="27:27" x14ac:dyDescent="0.3">
      <c r="AA369" s="165"/>
    </row>
    <row r="370" spans="27:27" x14ac:dyDescent="0.3">
      <c r="AA370" s="165"/>
    </row>
    <row r="371" spans="27:27" x14ac:dyDescent="0.3">
      <c r="AA371" s="165"/>
    </row>
    <row r="372" spans="27:27" x14ac:dyDescent="0.3">
      <c r="AA372" s="165"/>
    </row>
    <row r="373" spans="27:27" x14ac:dyDescent="0.3">
      <c r="AA373" s="165"/>
    </row>
    <row r="374" spans="27:27" x14ac:dyDescent="0.3">
      <c r="AA374" s="165"/>
    </row>
    <row r="375" spans="27:27" x14ac:dyDescent="0.3">
      <c r="AA375" s="165"/>
    </row>
    <row r="376" spans="27:27" x14ac:dyDescent="0.3">
      <c r="AA376" s="165"/>
    </row>
    <row r="377" spans="27:27" x14ac:dyDescent="0.3">
      <c r="AA377" s="165"/>
    </row>
    <row r="378" spans="27:27" x14ac:dyDescent="0.3">
      <c r="AA378" s="165"/>
    </row>
    <row r="379" spans="27:27" x14ac:dyDescent="0.3">
      <c r="AA379" s="165"/>
    </row>
    <row r="380" spans="27:27" x14ac:dyDescent="0.3">
      <c r="AA380" s="165"/>
    </row>
    <row r="381" spans="27:27" x14ac:dyDescent="0.3">
      <c r="AA381" s="165"/>
    </row>
    <row r="382" spans="27:27" x14ac:dyDescent="0.3">
      <c r="AA382" s="165"/>
    </row>
    <row r="383" spans="27:27" x14ac:dyDescent="0.3">
      <c r="AA383" s="165"/>
    </row>
    <row r="384" spans="27:27" x14ac:dyDescent="0.3">
      <c r="AA384" s="165"/>
    </row>
    <row r="385" spans="27:27" x14ac:dyDescent="0.3">
      <c r="AA385" s="165"/>
    </row>
    <row r="386" spans="27:27" x14ac:dyDescent="0.3">
      <c r="AA386" s="165"/>
    </row>
    <row r="387" spans="27:27" x14ac:dyDescent="0.3">
      <c r="AA387" s="165"/>
    </row>
    <row r="388" spans="27:27" x14ac:dyDescent="0.3">
      <c r="AA388" s="165"/>
    </row>
    <row r="389" spans="27:27" x14ac:dyDescent="0.3">
      <c r="AA389" s="165"/>
    </row>
    <row r="390" spans="27:27" x14ac:dyDescent="0.3">
      <c r="AA390" s="165"/>
    </row>
    <row r="391" spans="27:27" x14ac:dyDescent="0.3">
      <c r="AA391" s="165"/>
    </row>
    <row r="392" spans="27:27" x14ac:dyDescent="0.3">
      <c r="AA392" s="165"/>
    </row>
    <row r="393" spans="27:27" x14ac:dyDescent="0.3">
      <c r="AA393" s="165"/>
    </row>
    <row r="394" spans="27:27" x14ac:dyDescent="0.3">
      <c r="AA394" s="165"/>
    </row>
    <row r="395" spans="27:27" x14ac:dyDescent="0.3">
      <c r="AA395" s="165"/>
    </row>
    <row r="396" spans="27:27" x14ac:dyDescent="0.3">
      <c r="AA396" s="165"/>
    </row>
    <row r="397" spans="27:27" x14ac:dyDescent="0.3">
      <c r="AA397" s="165"/>
    </row>
    <row r="398" spans="27:27" x14ac:dyDescent="0.3">
      <c r="AA398" s="165"/>
    </row>
    <row r="399" spans="27:27" x14ac:dyDescent="0.3">
      <c r="AA399" s="165"/>
    </row>
    <row r="400" spans="27:27" x14ac:dyDescent="0.3">
      <c r="AA400" s="165"/>
    </row>
    <row r="401" spans="27:27" x14ac:dyDescent="0.3">
      <c r="AA401" s="165"/>
    </row>
    <row r="402" spans="27:27" x14ac:dyDescent="0.3">
      <c r="AA402" s="165"/>
    </row>
    <row r="403" spans="27:27" x14ac:dyDescent="0.3">
      <c r="AA403" s="165"/>
    </row>
    <row r="404" spans="27:27" x14ac:dyDescent="0.3">
      <c r="AA404" s="165"/>
    </row>
    <row r="405" spans="27:27" x14ac:dyDescent="0.3">
      <c r="AA405" s="165"/>
    </row>
    <row r="406" spans="27:27" x14ac:dyDescent="0.3">
      <c r="AA406" s="165"/>
    </row>
    <row r="407" spans="27:27" x14ac:dyDescent="0.3">
      <c r="AA407" s="165"/>
    </row>
    <row r="408" spans="27:27" x14ac:dyDescent="0.3">
      <c r="AA408" s="165"/>
    </row>
    <row r="409" spans="27:27" x14ac:dyDescent="0.3">
      <c r="AA409" s="165"/>
    </row>
    <row r="410" spans="27:27" x14ac:dyDescent="0.3">
      <c r="AA410" s="165"/>
    </row>
    <row r="411" spans="27:27" x14ac:dyDescent="0.3">
      <c r="AA411" s="165"/>
    </row>
    <row r="412" spans="27:27" x14ac:dyDescent="0.3">
      <c r="AA412" s="165"/>
    </row>
    <row r="413" spans="27:27" x14ac:dyDescent="0.3">
      <c r="AA413" s="165"/>
    </row>
    <row r="414" spans="27:27" x14ac:dyDescent="0.3">
      <c r="AA414" s="165"/>
    </row>
    <row r="415" spans="27:27" x14ac:dyDescent="0.3">
      <c r="AA415" s="165"/>
    </row>
    <row r="416" spans="27:27" x14ac:dyDescent="0.3">
      <c r="AA416" s="165"/>
    </row>
    <row r="417" spans="27:27" x14ac:dyDescent="0.3">
      <c r="AA417" s="165"/>
    </row>
    <row r="418" spans="27:27" x14ac:dyDescent="0.3">
      <c r="AA418" s="165"/>
    </row>
    <row r="419" spans="27:27" x14ac:dyDescent="0.3">
      <c r="AA419" s="165"/>
    </row>
    <row r="420" spans="27:27" x14ac:dyDescent="0.3">
      <c r="AA420" s="165"/>
    </row>
    <row r="421" spans="27:27" x14ac:dyDescent="0.3">
      <c r="AA421" s="165"/>
    </row>
    <row r="422" spans="27:27" x14ac:dyDescent="0.3">
      <c r="AA422" s="165"/>
    </row>
    <row r="423" spans="27:27" x14ac:dyDescent="0.3">
      <c r="AA423" s="165"/>
    </row>
    <row r="424" spans="27:27" x14ac:dyDescent="0.3">
      <c r="AA424" s="165"/>
    </row>
    <row r="425" spans="27:27" x14ac:dyDescent="0.3">
      <c r="AA425" s="165"/>
    </row>
    <row r="426" spans="27:27" x14ac:dyDescent="0.3">
      <c r="AA426" s="165"/>
    </row>
    <row r="427" spans="27:27" x14ac:dyDescent="0.3">
      <c r="AA427" s="165"/>
    </row>
    <row r="428" spans="27:27" x14ac:dyDescent="0.3">
      <c r="AA428" s="165"/>
    </row>
    <row r="429" spans="27:27" x14ac:dyDescent="0.3">
      <c r="AA429" s="165"/>
    </row>
    <row r="430" spans="27:27" x14ac:dyDescent="0.3">
      <c r="AA430" s="165"/>
    </row>
    <row r="431" spans="27:27" x14ac:dyDescent="0.3">
      <c r="AA431" s="165"/>
    </row>
    <row r="432" spans="27:27" x14ac:dyDescent="0.3">
      <c r="AA432" s="165"/>
    </row>
    <row r="433" spans="27:27" x14ac:dyDescent="0.3">
      <c r="AA433" s="165"/>
    </row>
    <row r="434" spans="27:27" x14ac:dyDescent="0.3">
      <c r="AA434" s="165"/>
    </row>
    <row r="435" spans="27:27" x14ac:dyDescent="0.3">
      <c r="AA435" s="165"/>
    </row>
    <row r="436" spans="27:27" x14ac:dyDescent="0.3">
      <c r="AA436" s="165"/>
    </row>
    <row r="437" spans="27:27" x14ac:dyDescent="0.3">
      <c r="AA437" s="165"/>
    </row>
    <row r="438" spans="27:27" x14ac:dyDescent="0.3">
      <c r="AA438" s="165"/>
    </row>
    <row r="439" spans="27:27" x14ac:dyDescent="0.3">
      <c r="AA439" s="165"/>
    </row>
    <row r="440" spans="27:27" x14ac:dyDescent="0.3">
      <c r="AA440" s="165"/>
    </row>
    <row r="441" spans="27:27" x14ac:dyDescent="0.3">
      <c r="AA441" s="165"/>
    </row>
    <row r="442" spans="27:27" x14ac:dyDescent="0.3">
      <c r="AA442" s="165"/>
    </row>
    <row r="443" spans="27:27" x14ac:dyDescent="0.3">
      <c r="AA443" s="165"/>
    </row>
    <row r="444" spans="27:27" x14ac:dyDescent="0.3">
      <c r="AA444" s="165"/>
    </row>
    <row r="445" spans="27:27" x14ac:dyDescent="0.3">
      <c r="AA445" s="165"/>
    </row>
    <row r="446" spans="27:27" x14ac:dyDescent="0.3">
      <c r="AA446" s="165"/>
    </row>
    <row r="447" spans="27:27" x14ac:dyDescent="0.3">
      <c r="AA447" s="165"/>
    </row>
    <row r="448" spans="27:27" x14ac:dyDescent="0.3">
      <c r="AA448" s="165"/>
    </row>
    <row r="449" spans="27:27" x14ac:dyDescent="0.3">
      <c r="AA449" s="165"/>
    </row>
    <row r="450" spans="27:27" x14ac:dyDescent="0.3">
      <c r="AA450" s="165"/>
    </row>
    <row r="451" spans="27:27" x14ac:dyDescent="0.3">
      <c r="AA451" s="165"/>
    </row>
    <row r="452" spans="27:27" x14ac:dyDescent="0.3">
      <c r="AA452" s="165"/>
    </row>
    <row r="453" spans="27:27" x14ac:dyDescent="0.3">
      <c r="AA453" s="165"/>
    </row>
    <row r="454" spans="27:27" x14ac:dyDescent="0.3">
      <c r="AA454" s="165"/>
    </row>
    <row r="455" spans="27:27" x14ac:dyDescent="0.3">
      <c r="AA455" s="165"/>
    </row>
    <row r="456" spans="27:27" x14ac:dyDescent="0.3">
      <c r="AA456" s="165"/>
    </row>
    <row r="457" spans="27:27" x14ac:dyDescent="0.3">
      <c r="AA457" s="165"/>
    </row>
    <row r="458" spans="27:27" x14ac:dyDescent="0.3">
      <c r="AA458" s="165"/>
    </row>
    <row r="459" spans="27:27" x14ac:dyDescent="0.3">
      <c r="AA459" s="165"/>
    </row>
    <row r="460" spans="27:27" x14ac:dyDescent="0.3">
      <c r="AA460" s="165"/>
    </row>
    <row r="461" spans="27:27" x14ac:dyDescent="0.3">
      <c r="AA461" s="165"/>
    </row>
    <row r="462" spans="27:27" x14ac:dyDescent="0.3">
      <c r="AA462" s="165"/>
    </row>
    <row r="463" spans="27:27" x14ac:dyDescent="0.3">
      <c r="AA463" s="165"/>
    </row>
    <row r="464" spans="27:27" x14ac:dyDescent="0.3">
      <c r="AA464" s="165"/>
    </row>
    <row r="465" spans="27:27" x14ac:dyDescent="0.3">
      <c r="AA465" s="165"/>
    </row>
    <row r="466" spans="27:27" x14ac:dyDescent="0.3">
      <c r="AA466" s="165"/>
    </row>
    <row r="467" spans="27:27" x14ac:dyDescent="0.3">
      <c r="AA467" s="165"/>
    </row>
    <row r="468" spans="27:27" x14ac:dyDescent="0.3">
      <c r="AA468" s="165"/>
    </row>
    <row r="469" spans="27:27" x14ac:dyDescent="0.3">
      <c r="AA469" s="165"/>
    </row>
    <row r="470" spans="27:27" x14ac:dyDescent="0.3">
      <c r="AA470" s="165"/>
    </row>
    <row r="471" spans="27:27" x14ac:dyDescent="0.3">
      <c r="AA471" s="165"/>
    </row>
    <row r="472" spans="27:27" x14ac:dyDescent="0.3">
      <c r="AA472" s="165"/>
    </row>
    <row r="473" spans="27:27" x14ac:dyDescent="0.3">
      <c r="AA473" s="165"/>
    </row>
    <row r="474" spans="27:27" x14ac:dyDescent="0.3">
      <c r="AA474" s="165"/>
    </row>
    <row r="475" spans="27:27" x14ac:dyDescent="0.3">
      <c r="AA475" s="165"/>
    </row>
    <row r="476" spans="27:27" x14ac:dyDescent="0.3">
      <c r="AA476" s="165"/>
    </row>
    <row r="477" spans="27:27" x14ac:dyDescent="0.3">
      <c r="AA477" s="165"/>
    </row>
    <row r="478" spans="27:27" x14ac:dyDescent="0.3">
      <c r="AA478" s="165"/>
    </row>
    <row r="479" spans="27:27" x14ac:dyDescent="0.3">
      <c r="AA479" s="165"/>
    </row>
    <row r="480" spans="27:27" x14ac:dyDescent="0.3">
      <c r="AA480" s="165"/>
    </row>
    <row r="481" spans="27:27" x14ac:dyDescent="0.3">
      <c r="AA481" s="165"/>
    </row>
    <row r="482" spans="27:27" x14ac:dyDescent="0.3">
      <c r="AA482" s="165"/>
    </row>
    <row r="483" spans="27:27" x14ac:dyDescent="0.3">
      <c r="AA483" s="165"/>
    </row>
    <row r="484" spans="27:27" x14ac:dyDescent="0.3">
      <c r="AA484" s="165"/>
    </row>
    <row r="485" spans="27:27" x14ac:dyDescent="0.3">
      <c r="AA485" s="165"/>
    </row>
    <row r="486" spans="27:27" x14ac:dyDescent="0.3">
      <c r="AA486" s="165"/>
    </row>
    <row r="487" spans="27:27" x14ac:dyDescent="0.3">
      <c r="AA487" s="165"/>
    </row>
    <row r="488" spans="27:27" x14ac:dyDescent="0.3">
      <c r="AA488" s="165"/>
    </row>
    <row r="489" spans="27:27" x14ac:dyDescent="0.3">
      <c r="AA489" s="165"/>
    </row>
    <row r="490" spans="27:27" x14ac:dyDescent="0.3">
      <c r="AA490" s="165"/>
    </row>
    <row r="491" spans="27:27" x14ac:dyDescent="0.3">
      <c r="AA491" s="165"/>
    </row>
    <row r="492" spans="27:27" x14ac:dyDescent="0.3">
      <c r="AA492" s="165"/>
    </row>
    <row r="493" spans="27:27" x14ac:dyDescent="0.3">
      <c r="AA493" s="165"/>
    </row>
    <row r="494" spans="27:27" x14ac:dyDescent="0.3">
      <c r="AA494" s="165"/>
    </row>
    <row r="495" spans="27:27" x14ac:dyDescent="0.3">
      <c r="AA495" s="165"/>
    </row>
    <row r="496" spans="27:27" x14ac:dyDescent="0.3">
      <c r="AA496" s="165"/>
    </row>
    <row r="497" spans="27:27" x14ac:dyDescent="0.3">
      <c r="AA497" s="165"/>
    </row>
    <row r="498" spans="27:27" x14ac:dyDescent="0.3">
      <c r="AA498" s="165"/>
    </row>
    <row r="499" spans="27:27" x14ac:dyDescent="0.3">
      <c r="AA499" s="165"/>
    </row>
    <row r="500" spans="27:27" x14ac:dyDescent="0.3">
      <c r="AA500" s="165"/>
    </row>
    <row r="501" spans="27:27" x14ac:dyDescent="0.3">
      <c r="AA501" s="165"/>
    </row>
    <row r="502" spans="27:27" x14ac:dyDescent="0.3">
      <c r="AA502" s="165"/>
    </row>
    <row r="503" spans="27:27" x14ac:dyDescent="0.3">
      <c r="AA503" s="165"/>
    </row>
    <row r="504" spans="27:27" x14ac:dyDescent="0.3">
      <c r="AA504" s="165"/>
    </row>
    <row r="505" spans="27:27" x14ac:dyDescent="0.3">
      <c r="AA505" s="165"/>
    </row>
    <row r="506" spans="27:27" x14ac:dyDescent="0.3">
      <c r="AA506" s="165"/>
    </row>
    <row r="507" spans="27:27" x14ac:dyDescent="0.3">
      <c r="AA507" s="165"/>
    </row>
    <row r="508" spans="27:27" x14ac:dyDescent="0.3">
      <c r="AA508" s="165"/>
    </row>
    <row r="509" spans="27:27" x14ac:dyDescent="0.3">
      <c r="AA509" s="165"/>
    </row>
    <row r="510" spans="27:27" x14ac:dyDescent="0.3">
      <c r="AA510" s="165"/>
    </row>
    <row r="511" spans="27:27" x14ac:dyDescent="0.3">
      <c r="AA511" s="165"/>
    </row>
    <row r="512" spans="27:27" x14ac:dyDescent="0.3">
      <c r="AA512" s="165"/>
    </row>
    <row r="513" spans="27:27" x14ac:dyDescent="0.3">
      <c r="AA513" s="165"/>
    </row>
    <row r="514" spans="27:27" x14ac:dyDescent="0.3">
      <c r="AA514" s="165"/>
    </row>
    <row r="515" spans="27:27" x14ac:dyDescent="0.3">
      <c r="AA515" s="165"/>
    </row>
    <row r="516" spans="27:27" x14ac:dyDescent="0.3">
      <c r="AA516" s="165"/>
    </row>
    <row r="517" spans="27:27" x14ac:dyDescent="0.3">
      <c r="AA517" s="165"/>
    </row>
    <row r="518" spans="27:27" x14ac:dyDescent="0.3">
      <c r="AA518" s="165"/>
    </row>
    <row r="519" spans="27:27" x14ac:dyDescent="0.3">
      <c r="AA519" s="165"/>
    </row>
    <row r="520" spans="27:27" x14ac:dyDescent="0.3">
      <c r="AA520" s="165"/>
    </row>
    <row r="521" spans="27:27" x14ac:dyDescent="0.3">
      <c r="AA521" s="165"/>
    </row>
    <row r="522" spans="27:27" x14ac:dyDescent="0.3">
      <c r="AA522" s="165"/>
    </row>
    <row r="523" spans="27:27" x14ac:dyDescent="0.3">
      <c r="AA523" s="165"/>
    </row>
    <row r="524" spans="27:27" x14ac:dyDescent="0.3">
      <c r="AA524" s="165"/>
    </row>
    <row r="525" spans="27:27" x14ac:dyDescent="0.3">
      <c r="AA525" s="165"/>
    </row>
    <row r="526" spans="27:27" x14ac:dyDescent="0.3">
      <c r="AA526" s="165"/>
    </row>
    <row r="527" spans="27:27" x14ac:dyDescent="0.3">
      <c r="AA527" s="165"/>
    </row>
    <row r="528" spans="27:27" x14ac:dyDescent="0.3">
      <c r="AA528" s="165"/>
    </row>
    <row r="529" spans="27:27" x14ac:dyDescent="0.3">
      <c r="AA529" s="165"/>
    </row>
    <row r="530" spans="27:27" x14ac:dyDescent="0.3">
      <c r="AA530" s="165"/>
    </row>
    <row r="531" spans="27:27" x14ac:dyDescent="0.3">
      <c r="AA531" s="165"/>
    </row>
    <row r="532" spans="27:27" x14ac:dyDescent="0.3">
      <c r="AA532" s="165"/>
    </row>
    <row r="533" spans="27:27" x14ac:dyDescent="0.3">
      <c r="AA533" s="165"/>
    </row>
    <row r="534" spans="27:27" x14ac:dyDescent="0.3">
      <c r="AA534" s="165"/>
    </row>
    <row r="535" spans="27:27" x14ac:dyDescent="0.3">
      <c r="AA535" s="165"/>
    </row>
    <row r="536" spans="27:27" x14ac:dyDescent="0.3">
      <c r="AA536" s="165"/>
    </row>
    <row r="537" spans="27:27" x14ac:dyDescent="0.3">
      <c r="AA537" s="165"/>
    </row>
    <row r="538" spans="27:27" x14ac:dyDescent="0.3">
      <c r="AA538" s="165"/>
    </row>
    <row r="539" spans="27:27" x14ac:dyDescent="0.3">
      <c r="AA539" s="165"/>
    </row>
    <row r="540" spans="27:27" x14ac:dyDescent="0.3">
      <c r="AA540" s="165"/>
    </row>
    <row r="541" spans="27:27" x14ac:dyDescent="0.3">
      <c r="AA541" s="165"/>
    </row>
    <row r="542" spans="27:27" x14ac:dyDescent="0.3">
      <c r="AA542" s="165"/>
    </row>
    <row r="543" spans="27:27" x14ac:dyDescent="0.3">
      <c r="AA543" s="165"/>
    </row>
    <row r="544" spans="27:27" x14ac:dyDescent="0.3">
      <c r="AA544" s="165"/>
    </row>
    <row r="545" spans="27:27" x14ac:dyDescent="0.3">
      <c r="AA545" s="165"/>
    </row>
    <row r="546" spans="27:27" x14ac:dyDescent="0.3">
      <c r="AA546" s="165"/>
    </row>
    <row r="547" spans="27:27" x14ac:dyDescent="0.3">
      <c r="AA547" s="165"/>
    </row>
    <row r="548" spans="27:27" x14ac:dyDescent="0.3">
      <c r="AA548" s="165"/>
    </row>
    <row r="549" spans="27:27" x14ac:dyDescent="0.3">
      <c r="AA549" s="165"/>
    </row>
    <row r="550" spans="27:27" x14ac:dyDescent="0.3">
      <c r="AA550" s="165"/>
    </row>
    <row r="551" spans="27:27" x14ac:dyDescent="0.3">
      <c r="AA551" s="165"/>
    </row>
    <row r="552" spans="27:27" x14ac:dyDescent="0.3">
      <c r="AA552" s="165"/>
    </row>
    <row r="553" spans="27:27" x14ac:dyDescent="0.3">
      <c r="AA553" s="165"/>
    </row>
    <row r="554" spans="27:27" x14ac:dyDescent="0.3">
      <c r="AA554" s="165"/>
    </row>
    <row r="555" spans="27:27" x14ac:dyDescent="0.3">
      <c r="AA555" s="165"/>
    </row>
    <row r="556" spans="27:27" x14ac:dyDescent="0.3">
      <c r="AA556" s="165"/>
    </row>
    <row r="557" spans="27:27" x14ac:dyDescent="0.3">
      <c r="AA557" s="165"/>
    </row>
    <row r="558" spans="27:27" x14ac:dyDescent="0.3">
      <c r="AA558" s="165"/>
    </row>
    <row r="559" spans="27:27" x14ac:dyDescent="0.3">
      <c r="AA559" s="165"/>
    </row>
    <row r="560" spans="27:27" x14ac:dyDescent="0.3">
      <c r="AA560" s="165"/>
    </row>
    <row r="561" spans="27:27" x14ac:dyDescent="0.3">
      <c r="AA561" s="165"/>
    </row>
    <row r="562" spans="27:27" x14ac:dyDescent="0.3">
      <c r="AA562" s="165"/>
    </row>
    <row r="563" spans="27:27" x14ac:dyDescent="0.3">
      <c r="AA563" s="165"/>
    </row>
    <row r="564" spans="27:27" x14ac:dyDescent="0.3">
      <c r="AA564" s="165"/>
    </row>
    <row r="565" spans="27:27" x14ac:dyDescent="0.3">
      <c r="AA565" s="165"/>
    </row>
    <row r="566" spans="27:27" x14ac:dyDescent="0.3">
      <c r="AA566" s="165"/>
    </row>
    <row r="567" spans="27:27" x14ac:dyDescent="0.3">
      <c r="AA567" s="165"/>
    </row>
    <row r="568" spans="27:27" x14ac:dyDescent="0.3">
      <c r="AA568" s="165"/>
    </row>
    <row r="569" spans="27:27" x14ac:dyDescent="0.3">
      <c r="AA569" s="165"/>
    </row>
    <row r="570" spans="27:27" x14ac:dyDescent="0.3">
      <c r="AA570" s="165"/>
    </row>
    <row r="571" spans="27:27" x14ac:dyDescent="0.3">
      <c r="AA571" s="165"/>
    </row>
    <row r="572" spans="27:27" x14ac:dyDescent="0.3">
      <c r="AA572" s="165"/>
    </row>
    <row r="573" spans="27:27" x14ac:dyDescent="0.3">
      <c r="AA573" s="165"/>
    </row>
    <row r="574" spans="27:27" x14ac:dyDescent="0.3">
      <c r="AA574" s="165"/>
    </row>
    <row r="575" spans="27:27" x14ac:dyDescent="0.3">
      <c r="AA575" s="165"/>
    </row>
    <row r="576" spans="27:27" x14ac:dyDescent="0.3">
      <c r="AA576" s="165"/>
    </row>
    <row r="577" spans="27:27" x14ac:dyDescent="0.3">
      <c r="AA577" s="165"/>
    </row>
    <row r="578" spans="27:27" x14ac:dyDescent="0.3">
      <c r="AA578" s="165"/>
    </row>
    <row r="579" spans="27:27" x14ac:dyDescent="0.3">
      <c r="AA579" s="165"/>
    </row>
    <row r="580" spans="27:27" x14ac:dyDescent="0.3">
      <c r="AA580" s="165"/>
    </row>
    <row r="581" spans="27:27" x14ac:dyDescent="0.3">
      <c r="AA581" s="165"/>
    </row>
    <row r="582" spans="27:27" x14ac:dyDescent="0.3">
      <c r="AA582" s="165"/>
    </row>
    <row r="583" spans="27:27" x14ac:dyDescent="0.3">
      <c r="AA583" s="165"/>
    </row>
    <row r="584" spans="27:27" x14ac:dyDescent="0.3">
      <c r="AA584" s="165"/>
    </row>
    <row r="585" spans="27:27" x14ac:dyDescent="0.3">
      <c r="AA585" s="165"/>
    </row>
    <row r="586" spans="27:27" x14ac:dyDescent="0.3">
      <c r="AA586" s="165"/>
    </row>
    <row r="587" spans="27:27" x14ac:dyDescent="0.3">
      <c r="AA587" s="165"/>
    </row>
    <row r="588" spans="27:27" x14ac:dyDescent="0.3">
      <c r="AA588" s="165"/>
    </row>
    <row r="589" spans="27:27" x14ac:dyDescent="0.3">
      <c r="AA589" s="165"/>
    </row>
    <row r="590" spans="27:27" x14ac:dyDescent="0.3">
      <c r="AA590" s="165"/>
    </row>
    <row r="591" spans="27:27" x14ac:dyDescent="0.3">
      <c r="AA591" s="165"/>
    </row>
    <row r="592" spans="27:27" x14ac:dyDescent="0.3">
      <c r="AA592" s="165"/>
    </row>
    <row r="593" spans="27:27" x14ac:dyDescent="0.3">
      <c r="AA593" s="165"/>
    </row>
    <row r="594" spans="27:27" x14ac:dyDescent="0.3">
      <c r="AA594" s="165"/>
    </row>
    <row r="595" spans="27:27" x14ac:dyDescent="0.3">
      <c r="AA595" s="165"/>
    </row>
    <row r="596" spans="27:27" x14ac:dyDescent="0.3">
      <c r="AA596" s="165"/>
    </row>
    <row r="597" spans="27:27" x14ac:dyDescent="0.3">
      <c r="AA597" s="165"/>
    </row>
    <row r="598" spans="27:27" x14ac:dyDescent="0.3">
      <c r="AA598" s="165"/>
    </row>
    <row r="599" spans="27:27" x14ac:dyDescent="0.3">
      <c r="AA599" s="165"/>
    </row>
    <row r="600" spans="27:27" x14ac:dyDescent="0.3">
      <c r="AA600" s="165"/>
    </row>
    <row r="601" spans="27:27" x14ac:dyDescent="0.3">
      <c r="AA601" s="165"/>
    </row>
    <row r="602" spans="27:27" x14ac:dyDescent="0.3">
      <c r="AA602" s="165"/>
    </row>
    <row r="603" spans="27:27" x14ac:dyDescent="0.3">
      <c r="AA603" s="165"/>
    </row>
    <row r="604" spans="27:27" x14ac:dyDescent="0.3">
      <c r="AA604" s="165"/>
    </row>
    <row r="605" spans="27:27" x14ac:dyDescent="0.3">
      <c r="AA605" s="165"/>
    </row>
    <row r="606" spans="27:27" x14ac:dyDescent="0.3">
      <c r="AA606" s="165"/>
    </row>
    <row r="607" spans="27:27" x14ac:dyDescent="0.3">
      <c r="AA607" s="165"/>
    </row>
    <row r="608" spans="27:27" x14ac:dyDescent="0.3">
      <c r="AA608" s="165"/>
    </row>
    <row r="609" spans="27:27" x14ac:dyDescent="0.3">
      <c r="AA609" s="165"/>
    </row>
    <row r="610" spans="27:27" x14ac:dyDescent="0.3">
      <c r="AA610" s="165"/>
    </row>
    <row r="611" spans="27:27" x14ac:dyDescent="0.3">
      <c r="AA611" s="165"/>
    </row>
    <row r="612" spans="27:27" x14ac:dyDescent="0.3">
      <c r="AA612" s="165"/>
    </row>
    <row r="613" spans="27:27" x14ac:dyDescent="0.3">
      <c r="AA613" s="165"/>
    </row>
    <row r="614" spans="27:27" x14ac:dyDescent="0.3">
      <c r="AA614" s="165"/>
    </row>
    <row r="615" spans="27:27" x14ac:dyDescent="0.3">
      <c r="AA615" s="165"/>
    </row>
    <row r="616" spans="27:27" x14ac:dyDescent="0.3">
      <c r="AA616" s="165"/>
    </row>
    <row r="617" spans="27:27" x14ac:dyDescent="0.3">
      <c r="AA617" s="165"/>
    </row>
    <row r="618" spans="27:27" x14ac:dyDescent="0.3">
      <c r="AA618" s="165"/>
    </row>
    <row r="619" spans="27:27" x14ac:dyDescent="0.3">
      <c r="AA619" s="165"/>
    </row>
    <row r="620" spans="27:27" x14ac:dyDescent="0.3">
      <c r="AA620" s="165"/>
    </row>
    <row r="621" spans="27:27" x14ac:dyDescent="0.3">
      <c r="AA621" s="165"/>
    </row>
    <row r="622" spans="27:27" x14ac:dyDescent="0.3">
      <c r="AA622" s="165"/>
    </row>
    <row r="623" spans="27:27" x14ac:dyDescent="0.3">
      <c r="AA623" s="165"/>
    </row>
    <row r="624" spans="27:27" x14ac:dyDescent="0.3">
      <c r="AA624" s="165"/>
    </row>
    <row r="625" spans="27:27" x14ac:dyDescent="0.3">
      <c r="AA625" s="165"/>
    </row>
    <row r="626" spans="27:27" x14ac:dyDescent="0.3">
      <c r="AA626" s="165"/>
    </row>
    <row r="627" spans="27:27" x14ac:dyDescent="0.3">
      <c r="AA627" s="165"/>
    </row>
    <row r="628" spans="27:27" x14ac:dyDescent="0.3">
      <c r="AA628" s="165"/>
    </row>
    <row r="629" spans="27:27" x14ac:dyDescent="0.3">
      <c r="AA629" s="165"/>
    </row>
    <row r="630" spans="27:27" x14ac:dyDescent="0.3">
      <c r="AA630" s="165"/>
    </row>
    <row r="631" spans="27:27" x14ac:dyDescent="0.3">
      <c r="AA631" s="165"/>
    </row>
    <row r="632" spans="27:27" x14ac:dyDescent="0.3">
      <c r="AA632" s="165"/>
    </row>
    <row r="633" spans="27:27" x14ac:dyDescent="0.3">
      <c r="AA633" s="165"/>
    </row>
    <row r="634" spans="27:27" x14ac:dyDescent="0.3">
      <c r="AA634" s="165"/>
    </row>
    <row r="635" spans="27:27" x14ac:dyDescent="0.3">
      <c r="AA635" s="165"/>
    </row>
    <row r="636" spans="27:27" x14ac:dyDescent="0.3">
      <c r="AA636" s="165"/>
    </row>
    <row r="637" spans="27:27" x14ac:dyDescent="0.3">
      <c r="AA637" s="165"/>
    </row>
    <row r="638" spans="27:27" x14ac:dyDescent="0.3">
      <c r="AA638" s="165"/>
    </row>
    <row r="639" spans="27:27" x14ac:dyDescent="0.3">
      <c r="AA639" s="165"/>
    </row>
    <row r="640" spans="27:27" x14ac:dyDescent="0.3">
      <c r="AA640" s="165"/>
    </row>
    <row r="641" spans="27:27" x14ac:dyDescent="0.3">
      <c r="AA641" s="165"/>
    </row>
    <row r="642" spans="27:27" x14ac:dyDescent="0.3">
      <c r="AA642" s="165"/>
    </row>
    <row r="643" spans="27:27" x14ac:dyDescent="0.3">
      <c r="AA643" s="165"/>
    </row>
    <row r="644" spans="27:27" x14ac:dyDescent="0.3">
      <c r="AA644" s="165"/>
    </row>
    <row r="645" spans="27:27" x14ac:dyDescent="0.3">
      <c r="AA645" s="165"/>
    </row>
    <row r="646" spans="27:27" x14ac:dyDescent="0.3">
      <c r="AA646" s="165"/>
    </row>
    <row r="647" spans="27:27" x14ac:dyDescent="0.3">
      <c r="AA647" s="165"/>
    </row>
    <row r="648" spans="27:27" x14ac:dyDescent="0.3">
      <c r="AA648" s="165"/>
    </row>
    <row r="649" spans="27:27" x14ac:dyDescent="0.3">
      <c r="AA649" s="165"/>
    </row>
    <row r="650" spans="27:27" x14ac:dyDescent="0.3">
      <c r="AA650" s="165"/>
    </row>
    <row r="651" spans="27:27" x14ac:dyDescent="0.3">
      <c r="AA651" s="165"/>
    </row>
    <row r="652" spans="27:27" x14ac:dyDescent="0.3">
      <c r="AA652" s="165"/>
    </row>
    <row r="653" spans="27:27" x14ac:dyDescent="0.3">
      <c r="AA653" s="165"/>
    </row>
    <row r="654" spans="27:27" x14ac:dyDescent="0.3">
      <c r="AA654" s="165"/>
    </row>
    <row r="655" spans="27:27" x14ac:dyDescent="0.3">
      <c r="AA655" s="165"/>
    </row>
    <row r="656" spans="27:27" x14ac:dyDescent="0.3">
      <c r="AA656" s="165"/>
    </row>
    <row r="657" spans="27:27" x14ac:dyDescent="0.3">
      <c r="AA657" s="165"/>
    </row>
    <row r="658" spans="27:27" x14ac:dyDescent="0.3">
      <c r="AA658" s="165"/>
    </row>
    <row r="659" spans="27:27" x14ac:dyDescent="0.3">
      <c r="AA659" s="165"/>
    </row>
    <row r="660" spans="27:27" x14ac:dyDescent="0.3">
      <c r="AA660" s="165"/>
    </row>
    <row r="661" spans="27:27" x14ac:dyDescent="0.3">
      <c r="AA661" s="165"/>
    </row>
    <row r="662" spans="27:27" x14ac:dyDescent="0.3">
      <c r="AA662" s="165"/>
    </row>
    <row r="663" spans="27:27" x14ac:dyDescent="0.3">
      <c r="AA663" s="165"/>
    </row>
    <row r="664" spans="27:27" x14ac:dyDescent="0.3">
      <c r="AA664" s="165"/>
    </row>
    <row r="665" spans="27:27" x14ac:dyDescent="0.3">
      <c r="AA665" s="165"/>
    </row>
    <row r="666" spans="27:27" x14ac:dyDescent="0.3">
      <c r="AA666" s="165"/>
    </row>
    <row r="667" spans="27:27" x14ac:dyDescent="0.3">
      <c r="AA667" s="165"/>
    </row>
    <row r="668" spans="27:27" x14ac:dyDescent="0.3">
      <c r="AA668" s="165"/>
    </row>
    <row r="669" spans="27:27" x14ac:dyDescent="0.3">
      <c r="AA669" s="165"/>
    </row>
    <row r="670" spans="27:27" x14ac:dyDescent="0.3">
      <c r="AA670" s="165"/>
    </row>
    <row r="671" spans="27:27" x14ac:dyDescent="0.3">
      <c r="AA671" s="165"/>
    </row>
    <row r="672" spans="27:27" x14ac:dyDescent="0.3">
      <c r="AA672" s="165"/>
    </row>
    <row r="673" spans="27:27" x14ac:dyDescent="0.3">
      <c r="AA673" s="165"/>
    </row>
    <row r="674" spans="27:27" x14ac:dyDescent="0.3">
      <c r="AA674" s="165"/>
    </row>
    <row r="675" spans="27:27" x14ac:dyDescent="0.3">
      <c r="AA675" s="165"/>
    </row>
    <row r="676" spans="27:27" x14ac:dyDescent="0.3">
      <c r="AA676" s="165"/>
    </row>
    <row r="677" spans="27:27" x14ac:dyDescent="0.3">
      <c r="AA677" s="165"/>
    </row>
    <row r="678" spans="27:27" x14ac:dyDescent="0.3">
      <c r="AA678" s="165"/>
    </row>
    <row r="679" spans="27:27" x14ac:dyDescent="0.3">
      <c r="AA679" s="165"/>
    </row>
    <row r="680" spans="27:27" x14ac:dyDescent="0.3">
      <c r="AA680" s="165"/>
    </row>
    <row r="681" spans="27:27" x14ac:dyDescent="0.3">
      <c r="AA681" s="165"/>
    </row>
    <row r="682" spans="27:27" x14ac:dyDescent="0.3">
      <c r="AA682" s="165"/>
    </row>
    <row r="683" spans="27:27" x14ac:dyDescent="0.3">
      <c r="AA683" s="165"/>
    </row>
    <row r="684" spans="27:27" x14ac:dyDescent="0.3">
      <c r="AA684" s="165"/>
    </row>
    <row r="685" spans="27:27" x14ac:dyDescent="0.3">
      <c r="AA685" s="165"/>
    </row>
    <row r="686" spans="27:27" x14ac:dyDescent="0.3">
      <c r="AA686" s="165"/>
    </row>
    <row r="687" spans="27:27" x14ac:dyDescent="0.3">
      <c r="AA687" s="165"/>
    </row>
    <row r="688" spans="27:27" x14ac:dyDescent="0.3">
      <c r="AA688" s="165"/>
    </row>
    <row r="689" spans="27:27" x14ac:dyDescent="0.3">
      <c r="AA689" s="165"/>
    </row>
    <row r="690" spans="27:27" x14ac:dyDescent="0.3">
      <c r="AA690" s="165"/>
    </row>
    <row r="691" spans="27:27" x14ac:dyDescent="0.3">
      <c r="AA691" s="165"/>
    </row>
    <row r="692" spans="27:27" x14ac:dyDescent="0.3">
      <c r="AA692" s="165"/>
    </row>
    <row r="693" spans="27:27" x14ac:dyDescent="0.3">
      <c r="AA693" s="165"/>
    </row>
    <row r="694" spans="27:27" x14ac:dyDescent="0.3">
      <c r="AA694" s="165"/>
    </row>
    <row r="695" spans="27:27" x14ac:dyDescent="0.3">
      <c r="AA695" s="165"/>
    </row>
    <row r="696" spans="27:27" x14ac:dyDescent="0.3">
      <c r="AA696" s="165"/>
    </row>
    <row r="697" spans="27:27" x14ac:dyDescent="0.3">
      <c r="AA697" s="165"/>
    </row>
    <row r="698" spans="27:27" x14ac:dyDescent="0.3">
      <c r="AA698" s="165"/>
    </row>
    <row r="699" spans="27:27" x14ac:dyDescent="0.3">
      <c r="AA699" s="165"/>
    </row>
    <row r="700" spans="27:27" x14ac:dyDescent="0.3">
      <c r="AA700" s="165"/>
    </row>
    <row r="701" spans="27:27" x14ac:dyDescent="0.3">
      <c r="AA701" s="165"/>
    </row>
    <row r="702" spans="27:27" x14ac:dyDescent="0.3">
      <c r="AA702" s="165"/>
    </row>
    <row r="703" spans="27:27" x14ac:dyDescent="0.3">
      <c r="AA703" s="165"/>
    </row>
    <row r="704" spans="27:27" x14ac:dyDescent="0.3">
      <c r="AA704" s="165"/>
    </row>
    <row r="705" spans="27:27" x14ac:dyDescent="0.3">
      <c r="AA705" s="165"/>
    </row>
    <row r="706" spans="27:27" x14ac:dyDescent="0.3">
      <c r="AA706" s="165"/>
    </row>
    <row r="707" spans="27:27" x14ac:dyDescent="0.3">
      <c r="AA707" s="165"/>
    </row>
    <row r="708" spans="27:27" x14ac:dyDescent="0.3">
      <c r="AA708" s="165"/>
    </row>
    <row r="709" spans="27:27" x14ac:dyDescent="0.3">
      <c r="AA709" s="165"/>
    </row>
    <row r="710" spans="27:27" x14ac:dyDescent="0.3">
      <c r="AA710" s="165"/>
    </row>
    <row r="711" spans="27:27" x14ac:dyDescent="0.3">
      <c r="AA711" s="165"/>
    </row>
    <row r="712" spans="27:27" x14ac:dyDescent="0.3">
      <c r="AA712" s="165"/>
    </row>
    <row r="713" spans="27:27" x14ac:dyDescent="0.3">
      <c r="AA713" s="165"/>
    </row>
    <row r="714" spans="27:27" x14ac:dyDescent="0.3">
      <c r="AA714" s="165"/>
    </row>
    <row r="715" spans="27:27" x14ac:dyDescent="0.3">
      <c r="AA715" s="165"/>
    </row>
    <row r="716" spans="27:27" x14ac:dyDescent="0.3">
      <c r="AA716" s="165"/>
    </row>
    <row r="717" spans="27:27" x14ac:dyDescent="0.3">
      <c r="AA717" s="165"/>
    </row>
    <row r="718" spans="27:27" x14ac:dyDescent="0.3">
      <c r="AA718" s="165"/>
    </row>
    <row r="719" spans="27:27" x14ac:dyDescent="0.3">
      <c r="AA719" s="165"/>
    </row>
    <row r="720" spans="27:27" x14ac:dyDescent="0.3">
      <c r="AA720" s="165"/>
    </row>
    <row r="721" spans="27:27" x14ac:dyDescent="0.3">
      <c r="AA721" s="165"/>
    </row>
    <row r="722" spans="27:27" x14ac:dyDescent="0.3">
      <c r="AA722" s="165"/>
    </row>
    <row r="723" spans="27:27" x14ac:dyDescent="0.3">
      <c r="AA723" s="165"/>
    </row>
    <row r="724" spans="27:27" x14ac:dyDescent="0.3">
      <c r="AA724" s="165"/>
    </row>
    <row r="725" spans="27:27" x14ac:dyDescent="0.3">
      <c r="AA725" s="165"/>
    </row>
    <row r="726" spans="27:27" x14ac:dyDescent="0.3">
      <c r="AA726" s="165"/>
    </row>
    <row r="727" spans="27:27" x14ac:dyDescent="0.3">
      <c r="AA727" s="165"/>
    </row>
    <row r="728" spans="27:27" x14ac:dyDescent="0.3">
      <c r="AA728" s="165"/>
    </row>
    <row r="729" spans="27:27" x14ac:dyDescent="0.3">
      <c r="AA729" s="165"/>
    </row>
    <row r="730" spans="27:27" x14ac:dyDescent="0.3">
      <c r="AA730" s="165"/>
    </row>
    <row r="731" spans="27:27" x14ac:dyDescent="0.3">
      <c r="AA731" s="165"/>
    </row>
    <row r="732" spans="27:27" x14ac:dyDescent="0.3">
      <c r="AA732" s="165"/>
    </row>
    <row r="733" spans="27:27" x14ac:dyDescent="0.3">
      <c r="AA733" s="165"/>
    </row>
    <row r="734" spans="27:27" x14ac:dyDescent="0.3">
      <c r="AA734" s="165"/>
    </row>
    <row r="735" spans="27:27" x14ac:dyDescent="0.3">
      <c r="AA735" s="165"/>
    </row>
    <row r="736" spans="27:27" x14ac:dyDescent="0.3">
      <c r="AA736" s="165"/>
    </row>
    <row r="737" spans="27:27" x14ac:dyDescent="0.3">
      <c r="AA737" s="165"/>
    </row>
    <row r="738" spans="27:27" x14ac:dyDescent="0.3">
      <c r="AA738" s="165"/>
    </row>
    <row r="739" spans="27:27" x14ac:dyDescent="0.3">
      <c r="AA739" s="165"/>
    </row>
    <row r="740" spans="27:27" x14ac:dyDescent="0.3">
      <c r="AA740" s="165"/>
    </row>
    <row r="741" spans="27:27" x14ac:dyDescent="0.3">
      <c r="AA741" s="165"/>
    </row>
    <row r="742" spans="27:27" x14ac:dyDescent="0.3">
      <c r="AA742" s="165"/>
    </row>
    <row r="743" spans="27:27" x14ac:dyDescent="0.3">
      <c r="AA743" s="165"/>
    </row>
    <row r="744" spans="27:27" x14ac:dyDescent="0.3">
      <c r="AA744" s="165"/>
    </row>
    <row r="745" spans="27:27" x14ac:dyDescent="0.3">
      <c r="AA745" s="165"/>
    </row>
    <row r="746" spans="27:27" x14ac:dyDescent="0.3">
      <c r="AA746" s="165"/>
    </row>
    <row r="747" spans="27:27" x14ac:dyDescent="0.3">
      <c r="AA747" s="165"/>
    </row>
    <row r="748" spans="27:27" x14ac:dyDescent="0.3">
      <c r="AA748" s="165"/>
    </row>
    <row r="749" spans="27:27" x14ac:dyDescent="0.3">
      <c r="AA749" s="165"/>
    </row>
    <row r="750" spans="27:27" x14ac:dyDescent="0.3">
      <c r="AA750" s="165"/>
    </row>
    <row r="751" spans="27:27" x14ac:dyDescent="0.3">
      <c r="AA751" s="165"/>
    </row>
    <row r="752" spans="27:27" x14ac:dyDescent="0.3">
      <c r="AA752" s="165"/>
    </row>
    <row r="753" spans="27:27" x14ac:dyDescent="0.3">
      <c r="AA753" s="165"/>
    </row>
    <row r="754" spans="27:27" x14ac:dyDescent="0.3">
      <c r="AA754" s="165"/>
    </row>
    <row r="755" spans="27:27" x14ac:dyDescent="0.3">
      <c r="AA755" s="165"/>
    </row>
    <row r="756" spans="27:27" x14ac:dyDescent="0.3">
      <c r="AA756" s="165"/>
    </row>
    <row r="757" spans="27:27" x14ac:dyDescent="0.3">
      <c r="AA757" s="165"/>
    </row>
    <row r="758" spans="27:27" x14ac:dyDescent="0.3">
      <c r="AA758" s="165"/>
    </row>
    <row r="759" spans="27:27" x14ac:dyDescent="0.3">
      <c r="AA759" s="165"/>
    </row>
    <row r="760" spans="27:27" x14ac:dyDescent="0.3">
      <c r="AA760" s="165"/>
    </row>
    <row r="761" spans="27:27" x14ac:dyDescent="0.3">
      <c r="AA761" s="165"/>
    </row>
    <row r="762" spans="27:27" x14ac:dyDescent="0.3">
      <c r="AA762" s="165"/>
    </row>
    <row r="763" spans="27:27" x14ac:dyDescent="0.3">
      <c r="AA763" s="165"/>
    </row>
    <row r="764" spans="27:27" x14ac:dyDescent="0.3">
      <c r="AA764" s="165"/>
    </row>
    <row r="765" spans="27:27" x14ac:dyDescent="0.3">
      <c r="AA765" s="165"/>
    </row>
    <row r="766" spans="27:27" x14ac:dyDescent="0.3">
      <c r="AA766" s="165"/>
    </row>
    <row r="767" spans="27:27" x14ac:dyDescent="0.3">
      <c r="AA767" s="165"/>
    </row>
    <row r="768" spans="27:27" x14ac:dyDescent="0.3">
      <c r="AA768" s="165"/>
    </row>
    <row r="769" spans="27:27" x14ac:dyDescent="0.3">
      <c r="AA769" s="165"/>
    </row>
    <row r="770" spans="27:27" x14ac:dyDescent="0.3">
      <c r="AA770" s="165"/>
    </row>
    <row r="771" spans="27:27" x14ac:dyDescent="0.3">
      <c r="AA771" s="165"/>
    </row>
    <row r="772" spans="27:27" x14ac:dyDescent="0.3">
      <c r="AA772" s="165"/>
    </row>
    <row r="773" spans="27:27" x14ac:dyDescent="0.3">
      <c r="AA773" s="165"/>
    </row>
    <row r="774" spans="27:27" x14ac:dyDescent="0.3">
      <c r="AA774" s="165"/>
    </row>
    <row r="775" spans="27:27" x14ac:dyDescent="0.3">
      <c r="AA775" s="165"/>
    </row>
    <row r="776" spans="27:27" x14ac:dyDescent="0.3">
      <c r="AA776" s="165"/>
    </row>
    <row r="777" spans="27:27" x14ac:dyDescent="0.3">
      <c r="AA777" s="165"/>
    </row>
    <row r="778" spans="27:27" x14ac:dyDescent="0.3">
      <c r="AA778" s="165"/>
    </row>
    <row r="779" spans="27:27" x14ac:dyDescent="0.3">
      <c r="AA779" s="165"/>
    </row>
    <row r="780" spans="27:27" x14ac:dyDescent="0.3">
      <c r="AA780" s="165"/>
    </row>
    <row r="781" spans="27:27" x14ac:dyDescent="0.3">
      <c r="AA781" s="165"/>
    </row>
    <row r="782" spans="27:27" x14ac:dyDescent="0.3">
      <c r="AA782" s="165"/>
    </row>
    <row r="783" spans="27:27" x14ac:dyDescent="0.3">
      <c r="AA783" s="165"/>
    </row>
    <row r="784" spans="27:27" x14ac:dyDescent="0.3">
      <c r="AA784" s="165"/>
    </row>
    <row r="785" spans="27:27" x14ac:dyDescent="0.3">
      <c r="AA785" s="165"/>
    </row>
    <row r="786" spans="27:27" x14ac:dyDescent="0.3">
      <c r="AA786" s="165"/>
    </row>
    <row r="787" spans="27:27" x14ac:dyDescent="0.3">
      <c r="AA787" s="165"/>
    </row>
    <row r="788" spans="27:27" x14ac:dyDescent="0.3">
      <c r="AA788" s="165"/>
    </row>
    <row r="789" spans="27:27" x14ac:dyDescent="0.3">
      <c r="AA789" s="165"/>
    </row>
    <row r="790" spans="27:27" x14ac:dyDescent="0.3">
      <c r="AA790" s="165"/>
    </row>
    <row r="791" spans="27:27" x14ac:dyDescent="0.3">
      <c r="AA791" s="165"/>
    </row>
    <row r="792" spans="27:27" x14ac:dyDescent="0.3">
      <c r="AA792" s="165"/>
    </row>
    <row r="793" spans="27:27" x14ac:dyDescent="0.3">
      <c r="AA793" s="165"/>
    </row>
    <row r="794" spans="27:27" x14ac:dyDescent="0.3">
      <c r="AA794" s="165"/>
    </row>
    <row r="795" spans="27:27" x14ac:dyDescent="0.3">
      <c r="AA795" s="165"/>
    </row>
    <row r="796" spans="27:27" x14ac:dyDescent="0.3">
      <c r="AA796" s="165"/>
    </row>
    <row r="797" spans="27:27" x14ac:dyDescent="0.3">
      <c r="AA797" s="165"/>
    </row>
    <row r="798" spans="27:27" x14ac:dyDescent="0.3">
      <c r="AA798" s="165"/>
    </row>
    <row r="799" spans="27:27" x14ac:dyDescent="0.3">
      <c r="AA799" s="165"/>
    </row>
    <row r="800" spans="27:27" x14ac:dyDescent="0.3">
      <c r="AA800" s="165"/>
    </row>
    <row r="801" spans="27:27" x14ac:dyDescent="0.3">
      <c r="AA801" s="165"/>
    </row>
    <row r="802" spans="27:27" x14ac:dyDescent="0.3">
      <c r="AA802" s="165"/>
    </row>
    <row r="803" spans="27:27" x14ac:dyDescent="0.3">
      <c r="AA803" s="165"/>
    </row>
    <row r="804" spans="27:27" x14ac:dyDescent="0.3">
      <c r="AA804" s="165"/>
    </row>
    <row r="805" spans="27:27" x14ac:dyDescent="0.3">
      <c r="AA805" s="165"/>
    </row>
    <row r="806" spans="27:27" x14ac:dyDescent="0.3">
      <c r="AA806" s="165"/>
    </row>
    <row r="807" spans="27:27" x14ac:dyDescent="0.3">
      <c r="AA807" s="165"/>
    </row>
    <row r="808" spans="27:27" x14ac:dyDescent="0.3">
      <c r="AA808" s="165"/>
    </row>
    <row r="809" spans="27:27" x14ac:dyDescent="0.3">
      <c r="AA809" s="165"/>
    </row>
    <row r="810" spans="27:27" x14ac:dyDescent="0.3">
      <c r="AA810" s="165"/>
    </row>
    <row r="811" spans="27:27" x14ac:dyDescent="0.3">
      <c r="AA811" s="165"/>
    </row>
    <row r="812" spans="27:27" x14ac:dyDescent="0.3">
      <c r="AA812" s="165"/>
    </row>
    <row r="813" spans="27:27" x14ac:dyDescent="0.3">
      <c r="AA813" s="165"/>
    </row>
    <row r="814" spans="27:27" x14ac:dyDescent="0.3">
      <c r="AA814" s="165"/>
    </row>
    <row r="815" spans="27:27" x14ac:dyDescent="0.3">
      <c r="AA815" s="165"/>
    </row>
    <row r="816" spans="27:27" x14ac:dyDescent="0.3">
      <c r="AA816" s="165"/>
    </row>
    <row r="817" spans="27:27" x14ac:dyDescent="0.3">
      <c r="AA817" s="165"/>
    </row>
    <row r="818" spans="27:27" x14ac:dyDescent="0.3">
      <c r="AA818" s="165"/>
    </row>
    <row r="819" spans="27:27" x14ac:dyDescent="0.3">
      <c r="AA819" s="165"/>
    </row>
    <row r="820" spans="27:27" x14ac:dyDescent="0.3">
      <c r="AA820" s="165"/>
    </row>
    <row r="821" spans="27:27" x14ac:dyDescent="0.3">
      <c r="AA821" s="165"/>
    </row>
    <row r="822" spans="27:27" x14ac:dyDescent="0.3">
      <c r="AA822" s="165"/>
    </row>
    <row r="823" spans="27:27" x14ac:dyDescent="0.3">
      <c r="AA823" s="165"/>
    </row>
    <row r="824" spans="27:27" x14ac:dyDescent="0.3">
      <c r="AA824" s="165"/>
    </row>
    <row r="825" spans="27:27" x14ac:dyDescent="0.3">
      <c r="AA825" s="165"/>
    </row>
    <row r="826" spans="27:27" x14ac:dyDescent="0.3">
      <c r="AA826" s="165"/>
    </row>
    <row r="827" spans="27:27" x14ac:dyDescent="0.3">
      <c r="AA827" s="165"/>
    </row>
    <row r="828" spans="27:27" x14ac:dyDescent="0.3">
      <c r="AA828" s="165"/>
    </row>
    <row r="829" spans="27:27" x14ac:dyDescent="0.3">
      <c r="AA829" s="165"/>
    </row>
    <row r="830" spans="27:27" x14ac:dyDescent="0.3">
      <c r="AA830" s="165"/>
    </row>
    <row r="831" spans="27:27" x14ac:dyDescent="0.3">
      <c r="AA831" s="165"/>
    </row>
    <row r="832" spans="27:27" x14ac:dyDescent="0.3">
      <c r="AA832" s="165"/>
    </row>
    <row r="833" spans="27:27" x14ac:dyDescent="0.3">
      <c r="AA833" s="165"/>
    </row>
    <row r="834" spans="27:27" x14ac:dyDescent="0.3">
      <c r="AA834" s="165"/>
    </row>
    <row r="835" spans="27:27" x14ac:dyDescent="0.3">
      <c r="AA835" s="165"/>
    </row>
    <row r="836" spans="27:27" x14ac:dyDescent="0.3">
      <c r="AA836" s="165"/>
    </row>
    <row r="837" spans="27:27" x14ac:dyDescent="0.3">
      <c r="AA837" s="165"/>
    </row>
    <row r="838" spans="27:27" x14ac:dyDescent="0.3">
      <c r="AA838" s="165"/>
    </row>
    <row r="839" spans="27:27" x14ac:dyDescent="0.3">
      <c r="AA839" s="165"/>
    </row>
    <row r="840" spans="27:27" x14ac:dyDescent="0.3">
      <c r="AA840" s="165"/>
    </row>
    <row r="841" spans="27:27" x14ac:dyDescent="0.3">
      <c r="AA841" s="165"/>
    </row>
    <row r="842" spans="27:27" x14ac:dyDescent="0.3">
      <c r="AA842" s="165"/>
    </row>
    <row r="843" spans="27:27" x14ac:dyDescent="0.3">
      <c r="AA843" s="165"/>
    </row>
    <row r="844" spans="27:27" x14ac:dyDescent="0.3">
      <c r="AA844" s="165"/>
    </row>
    <row r="845" spans="27:27" x14ac:dyDescent="0.3">
      <c r="AA845" s="165"/>
    </row>
    <row r="846" spans="27:27" x14ac:dyDescent="0.3">
      <c r="AA846" s="165"/>
    </row>
    <row r="847" spans="27:27" x14ac:dyDescent="0.3">
      <c r="AA847" s="165"/>
    </row>
    <row r="848" spans="27:27" x14ac:dyDescent="0.3">
      <c r="AA848" s="165"/>
    </row>
    <row r="849" spans="27:27" x14ac:dyDescent="0.3">
      <c r="AA849" s="165"/>
    </row>
    <row r="850" spans="27:27" x14ac:dyDescent="0.3">
      <c r="AA850" s="165"/>
    </row>
    <row r="851" spans="27:27" x14ac:dyDescent="0.3">
      <c r="AA851" s="165"/>
    </row>
    <row r="852" spans="27:27" x14ac:dyDescent="0.3">
      <c r="AA852" s="165"/>
    </row>
    <row r="853" spans="27:27" x14ac:dyDescent="0.3">
      <c r="AA853" s="165"/>
    </row>
    <row r="854" spans="27:27" x14ac:dyDescent="0.3">
      <c r="AA854" s="165"/>
    </row>
    <row r="855" spans="27:27" x14ac:dyDescent="0.3">
      <c r="AA855" s="165"/>
    </row>
    <row r="856" spans="27:27" x14ac:dyDescent="0.3">
      <c r="AA856" s="165"/>
    </row>
    <row r="857" spans="27:27" x14ac:dyDescent="0.3">
      <c r="AA857" s="165"/>
    </row>
    <row r="858" spans="27:27" x14ac:dyDescent="0.3">
      <c r="AA858" s="165"/>
    </row>
    <row r="859" spans="27:27" x14ac:dyDescent="0.3">
      <c r="AA859" s="165"/>
    </row>
    <row r="860" spans="27:27" x14ac:dyDescent="0.3">
      <c r="AA860" s="165"/>
    </row>
    <row r="861" spans="27:27" x14ac:dyDescent="0.3">
      <c r="AA861" s="165"/>
    </row>
    <row r="862" spans="27:27" x14ac:dyDescent="0.3">
      <c r="AA862" s="165"/>
    </row>
    <row r="863" spans="27:27" x14ac:dyDescent="0.3">
      <c r="AA863" s="165"/>
    </row>
    <row r="864" spans="27:27" x14ac:dyDescent="0.3">
      <c r="AA864" s="165"/>
    </row>
    <row r="865" spans="27:27" x14ac:dyDescent="0.3">
      <c r="AA865" s="165"/>
    </row>
    <row r="866" spans="27:27" x14ac:dyDescent="0.3">
      <c r="AA866" s="165"/>
    </row>
    <row r="867" spans="27:27" x14ac:dyDescent="0.3">
      <c r="AA867" s="165"/>
    </row>
    <row r="868" spans="27:27" x14ac:dyDescent="0.3">
      <c r="AA868" s="165"/>
    </row>
    <row r="869" spans="27:27" x14ac:dyDescent="0.3">
      <c r="AA869" s="165"/>
    </row>
    <row r="870" spans="27:27" x14ac:dyDescent="0.3">
      <c r="AA870" s="165"/>
    </row>
    <row r="871" spans="27:27" x14ac:dyDescent="0.3">
      <c r="AA871" s="165"/>
    </row>
    <row r="872" spans="27:27" x14ac:dyDescent="0.3">
      <c r="AA872" s="165"/>
    </row>
    <row r="873" spans="27:27" x14ac:dyDescent="0.3">
      <c r="AA873" s="165"/>
    </row>
    <row r="874" spans="27:27" x14ac:dyDescent="0.3">
      <c r="AA874" s="165"/>
    </row>
    <row r="875" spans="27:27" x14ac:dyDescent="0.3">
      <c r="AA875" s="165"/>
    </row>
    <row r="876" spans="27:27" x14ac:dyDescent="0.3">
      <c r="AA876" s="165"/>
    </row>
    <row r="877" spans="27:27" x14ac:dyDescent="0.3">
      <c r="AA877" s="165"/>
    </row>
    <row r="878" spans="27:27" x14ac:dyDescent="0.3">
      <c r="AA878" s="165"/>
    </row>
    <row r="879" spans="27:27" x14ac:dyDescent="0.3">
      <c r="AA879" s="165"/>
    </row>
    <row r="880" spans="27:27" x14ac:dyDescent="0.3">
      <c r="AA880" s="165"/>
    </row>
    <row r="881" spans="27:27" x14ac:dyDescent="0.3">
      <c r="AA881" s="165"/>
    </row>
    <row r="882" spans="27:27" x14ac:dyDescent="0.3">
      <c r="AA882" s="165"/>
    </row>
    <row r="883" spans="27:27" x14ac:dyDescent="0.3">
      <c r="AA883" s="165"/>
    </row>
    <row r="884" spans="27:27" x14ac:dyDescent="0.3">
      <c r="AA884" s="165"/>
    </row>
    <row r="885" spans="27:27" x14ac:dyDescent="0.3">
      <c r="AA885" s="165"/>
    </row>
    <row r="886" spans="27:27" x14ac:dyDescent="0.3">
      <c r="AA886" s="165"/>
    </row>
    <row r="887" spans="27:27" x14ac:dyDescent="0.3">
      <c r="AA887" s="165"/>
    </row>
    <row r="888" spans="27:27" x14ac:dyDescent="0.3">
      <c r="AA888" s="165"/>
    </row>
    <row r="889" spans="27:27" x14ac:dyDescent="0.3">
      <c r="AA889" s="165"/>
    </row>
    <row r="890" spans="27:27" x14ac:dyDescent="0.3">
      <c r="AA890" s="165"/>
    </row>
    <row r="891" spans="27:27" x14ac:dyDescent="0.3">
      <c r="AA891" s="165"/>
    </row>
    <row r="892" spans="27:27" x14ac:dyDescent="0.3">
      <c r="AA892" s="165"/>
    </row>
    <row r="893" spans="27:27" x14ac:dyDescent="0.3">
      <c r="AA893" s="165"/>
    </row>
    <row r="894" spans="27:27" x14ac:dyDescent="0.3">
      <c r="AA894" s="165"/>
    </row>
    <row r="895" spans="27:27" x14ac:dyDescent="0.3">
      <c r="AA895" s="165"/>
    </row>
    <row r="896" spans="27:27" x14ac:dyDescent="0.3">
      <c r="AA896" s="165"/>
    </row>
    <row r="897" spans="27:27" x14ac:dyDescent="0.3">
      <c r="AA897" s="165"/>
    </row>
    <row r="898" spans="27:27" x14ac:dyDescent="0.3">
      <c r="AA898" s="165"/>
    </row>
    <row r="899" spans="27:27" x14ac:dyDescent="0.3">
      <c r="AA899" s="165"/>
    </row>
    <row r="900" spans="27:27" x14ac:dyDescent="0.3">
      <c r="AA900" s="165"/>
    </row>
    <row r="901" spans="27:27" x14ac:dyDescent="0.3">
      <c r="AA901" s="165"/>
    </row>
    <row r="902" spans="27:27" x14ac:dyDescent="0.3">
      <c r="AA902" s="165"/>
    </row>
    <row r="903" spans="27:27" x14ac:dyDescent="0.3">
      <c r="AA903" s="165"/>
    </row>
    <row r="904" spans="27:27" x14ac:dyDescent="0.3">
      <c r="AA904" s="165"/>
    </row>
    <row r="905" spans="27:27" x14ac:dyDescent="0.3">
      <c r="AA905" s="165"/>
    </row>
    <row r="906" spans="27:27" x14ac:dyDescent="0.3">
      <c r="AA906" s="165"/>
    </row>
    <row r="907" spans="27:27" x14ac:dyDescent="0.3">
      <c r="AA907" s="165"/>
    </row>
    <row r="908" spans="27:27" x14ac:dyDescent="0.3">
      <c r="AA908" s="165"/>
    </row>
    <row r="909" spans="27:27" x14ac:dyDescent="0.3">
      <c r="AA909" s="165"/>
    </row>
    <row r="910" spans="27:27" x14ac:dyDescent="0.3">
      <c r="AA910" s="165"/>
    </row>
    <row r="911" spans="27:27" x14ac:dyDescent="0.3">
      <c r="AA911" s="165"/>
    </row>
    <row r="912" spans="27:27" x14ac:dyDescent="0.3">
      <c r="AA912" s="165"/>
    </row>
    <row r="913" spans="27:27" x14ac:dyDescent="0.3">
      <c r="AA913" s="165"/>
    </row>
    <row r="914" spans="27:27" x14ac:dyDescent="0.3">
      <c r="AA914" s="165"/>
    </row>
    <row r="915" spans="27:27" x14ac:dyDescent="0.3">
      <c r="AA915" s="165"/>
    </row>
    <row r="916" spans="27:27" x14ac:dyDescent="0.3">
      <c r="AA916" s="165"/>
    </row>
    <row r="917" spans="27:27" x14ac:dyDescent="0.3">
      <c r="AA917" s="165"/>
    </row>
    <row r="918" spans="27:27" x14ac:dyDescent="0.3">
      <c r="AA918" s="165"/>
    </row>
    <row r="919" spans="27:27" x14ac:dyDescent="0.3">
      <c r="AA919" s="165"/>
    </row>
    <row r="920" spans="27:27" x14ac:dyDescent="0.3">
      <c r="AA920" s="165"/>
    </row>
    <row r="921" spans="27:27" x14ac:dyDescent="0.3">
      <c r="AA921" s="165"/>
    </row>
    <row r="922" spans="27:27" x14ac:dyDescent="0.3">
      <c r="AA922" s="165"/>
    </row>
    <row r="923" spans="27:27" x14ac:dyDescent="0.3">
      <c r="AA923" s="165"/>
    </row>
    <row r="924" spans="27:27" x14ac:dyDescent="0.3">
      <c r="AA924" s="165"/>
    </row>
    <row r="925" spans="27:27" x14ac:dyDescent="0.3">
      <c r="AA925" s="165"/>
    </row>
    <row r="926" spans="27:27" x14ac:dyDescent="0.3">
      <c r="AA926" s="165"/>
    </row>
    <row r="927" spans="27:27" x14ac:dyDescent="0.3">
      <c r="AA927" s="165"/>
    </row>
    <row r="928" spans="27:27" x14ac:dyDescent="0.3">
      <c r="AA928" s="165"/>
    </row>
    <row r="929" spans="27:27" x14ac:dyDescent="0.3">
      <c r="AA929" s="165"/>
    </row>
    <row r="930" spans="27:27" x14ac:dyDescent="0.3">
      <c r="AA930" s="165"/>
    </row>
    <row r="931" spans="27:27" x14ac:dyDescent="0.3">
      <c r="AA931" s="165"/>
    </row>
    <row r="932" spans="27:27" x14ac:dyDescent="0.3">
      <c r="AA932" s="165"/>
    </row>
    <row r="933" spans="27:27" x14ac:dyDescent="0.3">
      <c r="AA933" s="165"/>
    </row>
    <row r="934" spans="27:27" x14ac:dyDescent="0.3">
      <c r="AA934" s="165"/>
    </row>
    <row r="935" spans="27:27" x14ac:dyDescent="0.3">
      <c r="AA935" s="165"/>
    </row>
    <row r="936" spans="27:27" x14ac:dyDescent="0.3">
      <c r="AA936" s="165"/>
    </row>
    <row r="937" spans="27:27" x14ac:dyDescent="0.3">
      <c r="AA937" s="165"/>
    </row>
    <row r="938" spans="27:27" x14ac:dyDescent="0.3">
      <c r="AA938" s="165"/>
    </row>
    <row r="939" spans="27:27" x14ac:dyDescent="0.3">
      <c r="AA939" s="165"/>
    </row>
    <row r="940" spans="27:27" x14ac:dyDescent="0.3">
      <c r="AA940" s="165"/>
    </row>
    <row r="941" spans="27:27" x14ac:dyDescent="0.3">
      <c r="AA941" s="165"/>
    </row>
    <row r="942" spans="27:27" x14ac:dyDescent="0.3">
      <c r="AA942" s="165"/>
    </row>
    <row r="943" spans="27:27" x14ac:dyDescent="0.3">
      <c r="AA943" s="165"/>
    </row>
    <row r="944" spans="27:27" x14ac:dyDescent="0.3">
      <c r="AA944" s="165"/>
    </row>
    <row r="945" spans="27:27" x14ac:dyDescent="0.3">
      <c r="AA945" s="165"/>
    </row>
    <row r="946" spans="27:27" x14ac:dyDescent="0.3">
      <c r="AA946" s="165"/>
    </row>
    <row r="947" spans="27:27" x14ac:dyDescent="0.3">
      <c r="AA947" s="165"/>
    </row>
    <row r="948" spans="27:27" x14ac:dyDescent="0.3">
      <c r="AA948" s="165"/>
    </row>
    <row r="949" spans="27:27" x14ac:dyDescent="0.3">
      <c r="AA949" s="165"/>
    </row>
    <row r="950" spans="27:27" x14ac:dyDescent="0.3">
      <c r="AA950" s="165"/>
    </row>
    <row r="951" spans="27:27" x14ac:dyDescent="0.3">
      <c r="AA951" s="165"/>
    </row>
    <row r="952" spans="27:27" x14ac:dyDescent="0.3">
      <c r="AA952" s="165"/>
    </row>
    <row r="953" spans="27:27" x14ac:dyDescent="0.3">
      <c r="AA953" s="165"/>
    </row>
    <row r="954" spans="27:27" x14ac:dyDescent="0.3">
      <c r="AA954" s="165"/>
    </row>
    <row r="955" spans="27:27" x14ac:dyDescent="0.3">
      <c r="AA955" s="165"/>
    </row>
    <row r="956" spans="27:27" x14ac:dyDescent="0.3">
      <c r="AA956" s="165"/>
    </row>
    <row r="957" spans="27:27" x14ac:dyDescent="0.3">
      <c r="AA957" s="165"/>
    </row>
    <row r="958" spans="27:27" x14ac:dyDescent="0.3">
      <c r="AA958" s="165"/>
    </row>
    <row r="959" spans="27:27" x14ac:dyDescent="0.3">
      <c r="AA959" s="165"/>
    </row>
    <row r="960" spans="27:27" x14ac:dyDescent="0.3">
      <c r="AA960" s="165"/>
    </row>
    <row r="961" spans="27:27" x14ac:dyDescent="0.3">
      <c r="AA961" s="165"/>
    </row>
    <row r="962" spans="27:27" x14ac:dyDescent="0.3">
      <c r="AA962" s="165"/>
    </row>
    <row r="963" spans="27:27" x14ac:dyDescent="0.3">
      <c r="AA963" s="165"/>
    </row>
    <row r="964" spans="27:27" x14ac:dyDescent="0.3">
      <c r="AA964" s="165"/>
    </row>
    <row r="965" spans="27:27" x14ac:dyDescent="0.3">
      <c r="AA965" s="165"/>
    </row>
    <row r="966" spans="27:27" x14ac:dyDescent="0.3">
      <c r="AA966" s="165"/>
    </row>
    <row r="967" spans="27:27" x14ac:dyDescent="0.3">
      <c r="AA967" s="165"/>
    </row>
    <row r="968" spans="27:27" x14ac:dyDescent="0.3">
      <c r="AA968" s="165"/>
    </row>
    <row r="969" spans="27:27" x14ac:dyDescent="0.3">
      <c r="AA969" s="165"/>
    </row>
    <row r="970" spans="27:27" x14ac:dyDescent="0.3">
      <c r="AA970" s="165"/>
    </row>
    <row r="971" spans="27:27" x14ac:dyDescent="0.3">
      <c r="AA971" s="165"/>
    </row>
    <row r="972" spans="27:27" x14ac:dyDescent="0.3">
      <c r="AA972" s="165"/>
    </row>
    <row r="973" spans="27:27" x14ac:dyDescent="0.3">
      <c r="AA973" s="165"/>
    </row>
    <row r="974" spans="27:27" x14ac:dyDescent="0.3">
      <c r="AA974" s="165"/>
    </row>
    <row r="975" spans="27:27" x14ac:dyDescent="0.3">
      <c r="AA975" s="165"/>
    </row>
    <row r="976" spans="27:27" x14ac:dyDescent="0.3">
      <c r="AA976" s="165"/>
    </row>
    <row r="977" spans="27:27" x14ac:dyDescent="0.3">
      <c r="AA977" s="165"/>
    </row>
    <row r="978" spans="27:27" x14ac:dyDescent="0.3">
      <c r="AA978" s="165"/>
    </row>
    <row r="979" spans="27:27" x14ac:dyDescent="0.3">
      <c r="AA979" s="165"/>
    </row>
    <row r="980" spans="27:27" x14ac:dyDescent="0.3">
      <c r="AA980" s="165"/>
    </row>
    <row r="981" spans="27:27" x14ac:dyDescent="0.3">
      <c r="AA981" s="165"/>
    </row>
    <row r="982" spans="27:27" x14ac:dyDescent="0.3">
      <c r="AA982" s="165"/>
    </row>
    <row r="983" spans="27:27" x14ac:dyDescent="0.3">
      <c r="AA983" s="165"/>
    </row>
    <row r="984" spans="27:27" x14ac:dyDescent="0.3">
      <c r="AA984" s="165"/>
    </row>
    <row r="985" spans="27:27" x14ac:dyDescent="0.3">
      <c r="AA985" s="165"/>
    </row>
    <row r="986" spans="27:27" x14ac:dyDescent="0.3">
      <c r="AA986" s="165"/>
    </row>
    <row r="987" spans="27:27" x14ac:dyDescent="0.3">
      <c r="AA987" s="165"/>
    </row>
    <row r="988" spans="27:27" x14ac:dyDescent="0.3">
      <c r="AA988" s="165"/>
    </row>
    <row r="989" spans="27:27" x14ac:dyDescent="0.3">
      <c r="AA989" s="165"/>
    </row>
    <row r="990" spans="27:27" x14ac:dyDescent="0.3">
      <c r="AA990" s="165"/>
    </row>
    <row r="991" spans="27:27" x14ac:dyDescent="0.3">
      <c r="AA991" s="165"/>
    </row>
    <row r="992" spans="27:27" x14ac:dyDescent="0.3">
      <c r="AA992" s="165"/>
    </row>
    <row r="993" spans="27:27" x14ac:dyDescent="0.3">
      <c r="AA993" s="165"/>
    </row>
    <row r="994" spans="27:27" x14ac:dyDescent="0.3">
      <c r="AA994" s="165"/>
    </row>
    <row r="995" spans="27:27" x14ac:dyDescent="0.3">
      <c r="AA995" s="165"/>
    </row>
    <row r="996" spans="27:27" x14ac:dyDescent="0.3">
      <c r="AA996" s="165"/>
    </row>
    <row r="997" spans="27:27" x14ac:dyDescent="0.3">
      <c r="AA997" s="165"/>
    </row>
    <row r="998" spans="27:27" x14ac:dyDescent="0.3">
      <c r="AA998" s="165"/>
    </row>
    <row r="999" spans="27:27" x14ac:dyDescent="0.3">
      <c r="AA999" s="165"/>
    </row>
    <row r="1000" spans="27:27" x14ac:dyDescent="0.3">
      <c r="AA1000" s="165"/>
    </row>
    <row r="1001" spans="27:27" x14ac:dyDescent="0.3">
      <c r="AA1001" s="165"/>
    </row>
    <row r="1002" spans="27:27" x14ac:dyDescent="0.3">
      <c r="AA1002" s="165"/>
    </row>
    <row r="1003" spans="27:27" x14ac:dyDescent="0.3">
      <c r="AA1003" s="165"/>
    </row>
    <row r="1004" spans="27:27" x14ac:dyDescent="0.3">
      <c r="AA1004" s="165"/>
    </row>
    <row r="1005" spans="27:27" x14ac:dyDescent="0.3">
      <c r="AA1005" s="165"/>
    </row>
    <row r="1006" spans="27:27" x14ac:dyDescent="0.3">
      <c r="AA1006" s="165"/>
    </row>
    <row r="1007" spans="27:27" x14ac:dyDescent="0.3">
      <c r="AA1007" s="165"/>
    </row>
    <row r="1008" spans="27:27" x14ac:dyDescent="0.3">
      <c r="AA1008" s="165"/>
    </row>
    <row r="1009" spans="27:27" x14ac:dyDescent="0.3">
      <c r="AA1009" s="165"/>
    </row>
    <row r="1010" spans="27:27" x14ac:dyDescent="0.3">
      <c r="AA1010" s="165"/>
    </row>
    <row r="1011" spans="27:27" x14ac:dyDescent="0.3">
      <c r="AA1011" s="165"/>
    </row>
    <row r="1012" spans="27:27" x14ac:dyDescent="0.3">
      <c r="AA1012" s="165"/>
    </row>
    <row r="1013" spans="27:27" x14ac:dyDescent="0.3">
      <c r="AA1013" s="165"/>
    </row>
    <row r="1014" spans="27:27" x14ac:dyDescent="0.3">
      <c r="AA1014" s="165"/>
    </row>
    <row r="1015" spans="27:27" x14ac:dyDescent="0.3">
      <c r="AA1015" s="165"/>
    </row>
    <row r="1016" spans="27:27" x14ac:dyDescent="0.3">
      <c r="AA1016" s="165"/>
    </row>
    <row r="1017" spans="27:27" x14ac:dyDescent="0.3">
      <c r="AA1017" s="165"/>
    </row>
    <row r="1018" spans="27:27" x14ac:dyDescent="0.3">
      <c r="AA1018" s="165"/>
    </row>
    <row r="1019" spans="27:27" x14ac:dyDescent="0.3">
      <c r="AA1019" s="165"/>
    </row>
    <row r="1020" spans="27:27" x14ac:dyDescent="0.3">
      <c r="AA1020" s="165"/>
    </row>
    <row r="1021" spans="27:27" x14ac:dyDescent="0.3">
      <c r="AA1021" s="165"/>
    </row>
    <row r="1022" spans="27:27" x14ac:dyDescent="0.3">
      <c r="AA1022" s="165"/>
    </row>
    <row r="1023" spans="27:27" x14ac:dyDescent="0.3">
      <c r="AA1023" s="165"/>
    </row>
    <row r="1024" spans="27:27" x14ac:dyDescent="0.3">
      <c r="AA1024" s="165"/>
    </row>
    <row r="1025" spans="27:27" x14ac:dyDescent="0.3">
      <c r="AA1025" s="165"/>
    </row>
    <row r="1026" spans="27:27" x14ac:dyDescent="0.3">
      <c r="AA1026" s="165"/>
    </row>
    <row r="1027" spans="27:27" x14ac:dyDescent="0.3">
      <c r="AA1027" s="165"/>
    </row>
    <row r="1028" spans="27:27" x14ac:dyDescent="0.3">
      <c r="AA1028" s="165"/>
    </row>
    <row r="1029" spans="27:27" x14ac:dyDescent="0.3">
      <c r="AA1029" s="165"/>
    </row>
    <row r="1030" spans="27:27" x14ac:dyDescent="0.3">
      <c r="AA1030" s="165"/>
    </row>
    <row r="1031" spans="27:27" x14ac:dyDescent="0.3">
      <c r="AA1031" s="165"/>
    </row>
    <row r="1032" spans="27:27" x14ac:dyDescent="0.3">
      <c r="AA1032" s="165"/>
    </row>
    <row r="1033" spans="27:27" x14ac:dyDescent="0.3">
      <c r="AA1033" s="165"/>
    </row>
    <row r="1034" spans="27:27" x14ac:dyDescent="0.3">
      <c r="AA1034" s="165"/>
    </row>
    <row r="1035" spans="27:27" x14ac:dyDescent="0.3">
      <c r="AA1035" s="165"/>
    </row>
    <row r="1036" spans="27:27" x14ac:dyDescent="0.3">
      <c r="AA1036" s="165"/>
    </row>
    <row r="1037" spans="27:27" x14ac:dyDescent="0.3">
      <c r="AA1037" s="165"/>
    </row>
    <row r="1038" spans="27:27" x14ac:dyDescent="0.3">
      <c r="AA1038" s="165"/>
    </row>
    <row r="1039" spans="27:27" x14ac:dyDescent="0.3">
      <c r="AA1039" s="165"/>
    </row>
    <row r="1040" spans="27:27" x14ac:dyDescent="0.3">
      <c r="AA1040" s="165"/>
    </row>
    <row r="1041" spans="27:27" x14ac:dyDescent="0.3">
      <c r="AA1041" s="165"/>
    </row>
    <row r="1042" spans="27:27" x14ac:dyDescent="0.3">
      <c r="AA1042" s="165"/>
    </row>
    <row r="1043" spans="27:27" x14ac:dyDescent="0.3">
      <c r="AA1043" s="165"/>
    </row>
    <row r="1044" spans="27:27" x14ac:dyDescent="0.3">
      <c r="AA1044" s="165"/>
    </row>
    <row r="1045" spans="27:27" x14ac:dyDescent="0.3">
      <c r="AA1045" s="165"/>
    </row>
    <row r="1046" spans="27:27" x14ac:dyDescent="0.3">
      <c r="AA1046" s="165"/>
    </row>
    <row r="1047" spans="27:27" x14ac:dyDescent="0.3">
      <c r="AA1047" s="165"/>
    </row>
    <row r="1048" spans="27:27" x14ac:dyDescent="0.3">
      <c r="AA1048" s="165"/>
    </row>
    <row r="1049" spans="27:27" x14ac:dyDescent="0.3">
      <c r="AA1049" s="165"/>
    </row>
    <row r="1050" spans="27:27" x14ac:dyDescent="0.3">
      <c r="AA1050" s="165"/>
    </row>
    <row r="1051" spans="27:27" x14ac:dyDescent="0.3">
      <c r="AA1051" s="165"/>
    </row>
    <row r="1052" spans="27:27" x14ac:dyDescent="0.3">
      <c r="AA1052" s="165"/>
    </row>
    <row r="1053" spans="27:27" x14ac:dyDescent="0.3">
      <c r="AA1053" s="165"/>
    </row>
    <row r="1054" spans="27:27" x14ac:dyDescent="0.3">
      <c r="AA1054" s="165"/>
    </row>
    <row r="1055" spans="27:27" x14ac:dyDescent="0.3">
      <c r="AA1055" s="165"/>
    </row>
    <row r="1056" spans="27:27" x14ac:dyDescent="0.3">
      <c r="AA1056" s="165"/>
    </row>
    <row r="1057" spans="27:27" x14ac:dyDescent="0.3">
      <c r="AA1057" s="165"/>
    </row>
    <row r="1058" spans="27:27" x14ac:dyDescent="0.3">
      <c r="AA1058" s="165"/>
    </row>
    <row r="1059" spans="27:27" x14ac:dyDescent="0.3">
      <c r="AA1059" s="165"/>
    </row>
    <row r="1060" spans="27:27" x14ac:dyDescent="0.3">
      <c r="AA1060" s="165"/>
    </row>
    <row r="1061" spans="27:27" x14ac:dyDescent="0.3">
      <c r="AA1061" s="165"/>
    </row>
    <row r="1062" spans="27:27" x14ac:dyDescent="0.3">
      <c r="AA1062" s="165"/>
    </row>
    <row r="1063" spans="27:27" x14ac:dyDescent="0.3">
      <c r="AA1063" s="165"/>
    </row>
    <row r="1064" spans="27:27" x14ac:dyDescent="0.3">
      <c r="AA1064" s="165"/>
    </row>
    <row r="1065" spans="27:27" x14ac:dyDescent="0.3">
      <c r="AA1065" s="165"/>
    </row>
    <row r="1066" spans="27:27" x14ac:dyDescent="0.3">
      <c r="AA1066" s="165"/>
    </row>
    <row r="1067" spans="27:27" x14ac:dyDescent="0.3">
      <c r="AA1067" s="165"/>
    </row>
    <row r="1068" spans="27:27" x14ac:dyDescent="0.3">
      <c r="AA1068" s="165"/>
    </row>
    <row r="1069" spans="27:27" x14ac:dyDescent="0.3">
      <c r="AA1069" s="165"/>
    </row>
    <row r="1070" spans="27:27" x14ac:dyDescent="0.3">
      <c r="AA1070" s="165"/>
    </row>
    <row r="1071" spans="27:27" x14ac:dyDescent="0.3">
      <c r="AA1071" s="165"/>
    </row>
    <row r="1072" spans="27:27" x14ac:dyDescent="0.3">
      <c r="AA1072" s="165"/>
    </row>
    <row r="1073" spans="27:27" x14ac:dyDescent="0.3">
      <c r="AA1073" s="165"/>
    </row>
    <row r="1074" spans="27:27" x14ac:dyDescent="0.3">
      <c r="AA1074" s="165"/>
    </row>
    <row r="1075" spans="27:27" x14ac:dyDescent="0.3">
      <c r="AA1075" s="165"/>
    </row>
    <row r="1076" spans="27:27" x14ac:dyDescent="0.3">
      <c r="AA1076" s="165"/>
    </row>
    <row r="1077" spans="27:27" x14ac:dyDescent="0.3">
      <c r="AA1077" s="165"/>
    </row>
    <row r="1078" spans="27:27" x14ac:dyDescent="0.3">
      <c r="AA1078" s="165"/>
    </row>
    <row r="1079" spans="27:27" x14ac:dyDescent="0.3">
      <c r="AA1079" s="165"/>
    </row>
    <row r="1080" spans="27:27" x14ac:dyDescent="0.3">
      <c r="AA1080" s="165"/>
    </row>
    <row r="1081" spans="27:27" x14ac:dyDescent="0.3">
      <c r="AA1081" s="165"/>
    </row>
    <row r="1082" spans="27:27" x14ac:dyDescent="0.3">
      <c r="AA1082" s="165"/>
    </row>
    <row r="1083" spans="27:27" x14ac:dyDescent="0.3">
      <c r="AA1083" s="165"/>
    </row>
    <row r="1084" spans="27:27" x14ac:dyDescent="0.3">
      <c r="AA1084" s="165"/>
    </row>
    <row r="1085" spans="27:27" x14ac:dyDescent="0.3">
      <c r="AA1085" s="165"/>
    </row>
    <row r="1086" spans="27:27" x14ac:dyDescent="0.3">
      <c r="AA1086" s="165"/>
    </row>
    <row r="1087" spans="27:27" x14ac:dyDescent="0.3">
      <c r="AA1087" s="165"/>
    </row>
    <row r="1088" spans="27:27" x14ac:dyDescent="0.3">
      <c r="AA1088" s="165"/>
    </row>
    <row r="1089" spans="27:27" x14ac:dyDescent="0.3">
      <c r="AA1089" s="165"/>
    </row>
    <row r="1090" spans="27:27" x14ac:dyDescent="0.3">
      <c r="AA1090" s="165"/>
    </row>
    <row r="1091" spans="27:27" x14ac:dyDescent="0.3">
      <c r="AA1091" s="165"/>
    </row>
    <row r="1092" spans="27:27" x14ac:dyDescent="0.3">
      <c r="AA1092" s="165"/>
    </row>
    <row r="1093" spans="27:27" x14ac:dyDescent="0.3">
      <c r="AA1093" s="165"/>
    </row>
    <row r="1094" spans="27:27" x14ac:dyDescent="0.3">
      <c r="AA1094" s="165"/>
    </row>
    <row r="1095" spans="27:27" x14ac:dyDescent="0.3">
      <c r="AA1095" s="165"/>
    </row>
    <row r="1096" spans="27:27" x14ac:dyDescent="0.3">
      <c r="AA1096" s="165"/>
    </row>
    <row r="1097" spans="27:27" x14ac:dyDescent="0.3">
      <c r="AA1097" s="165"/>
    </row>
    <row r="1098" spans="27:27" x14ac:dyDescent="0.3">
      <c r="AA1098" s="165"/>
    </row>
    <row r="1099" spans="27:27" x14ac:dyDescent="0.3">
      <c r="AA1099" s="165"/>
    </row>
    <row r="1100" spans="27:27" x14ac:dyDescent="0.3">
      <c r="AA1100" s="165"/>
    </row>
    <row r="1101" spans="27:27" x14ac:dyDescent="0.3">
      <c r="AA1101" s="165"/>
    </row>
    <row r="1102" spans="27:27" x14ac:dyDescent="0.3">
      <c r="AA1102" s="165"/>
    </row>
    <row r="1103" spans="27:27" x14ac:dyDescent="0.3">
      <c r="AA1103" s="165"/>
    </row>
    <row r="1104" spans="27:27" x14ac:dyDescent="0.3">
      <c r="AA1104" s="165"/>
    </row>
    <row r="1105" spans="27:27" x14ac:dyDescent="0.3">
      <c r="AA1105" s="165"/>
    </row>
    <row r="1106" spans="27:27" x14ac:dyDescent="0.3">
      <c r="AA1106" s="165"/>
    </row>
    <row r="1107" spans="27:27" x14ac:dyDescent="0.3">
      <c r="AA1107" s="165"/>
    </row>
    <row r="1108" spans="27:27" x14ac:dyDescent="0.3">
      <c r="AA1108" s="165"/>
    </row>
    <row r="1109" spans="27:27" x14ac:dyDescent="0.3">
      <c r="AA1109" s="165"/>
    </row>
    <row r="1110" spans="27:27" x14ac:dyDescent="0.3">
      <c r="AA1110" s="165"/>
    </row>
    <row r="1111" spans="27:27" x14ac:dyDescent="0.3">
      <c r="AA1111" s="165"/>
    </row>
    <row r="1112" spans="27:27" x14ac:dyDescent="0.3">
      <c r="AA1112" s="165"/>
    </row>
    <row r="1113" spans="27:27" x14ac:dyDescent="0.3">
      <c r="AA1113" s="165"/>
    </row>
    <row r="1114" spans="27:27" x14ac:dyDescent="0.3">
      <c r="AA1114" s="165"/>
    </row>
    <row r="1115" spans="27:27" x14ac:dyDescent="0.3">
      <c r="AA1115" s="165"/>
    </row>
    <row r="1116" spans="27:27" x14ac:dyDescent="0.3">
      <c r="AA1116" s="165"/>
    </row>
    <row r="1117" spans="27:27" x14ac:dyDescent="0.3">
      <c r="AA1117" s="165"/>
    </row>
    <row r="1118" spans="27:27" x14ac:dyDescent="0.3">
      <c r="AA1118" s="165"/>
    </row>
    <row r="1119" spans="27:27" x14ac:dyDescent="0.3">
      <c r="AA1119" s="165"/>
    </row>
    <row r="1120" spans="27:27" x14ac:dyDescent="0.3">
      <c r="AA1120" s="165"/>
    </row>
    <row r="1121" spans="27:27" x14ac:dyDescent="0.3">
      <c r="AA1121" s="165"/>
    </row>
    <row r="1122" spans="27:27" x14ac:dyDescent="0.3">
      <c r="AA1122" s="165"/>
    </row>
    <row r="1123" spans="27:27" x14ac:dyDescent="0.3">
      <c r="AA1123" s="165"/>
    </row>
    <row r="1124" spans="27:27" x14ac:dyDescent="0.3">
      <c r="AA1124" s="165"/>
    </row>
    <row r="1125" spans="27:27" x14ac:dyDescent="0.3">
      <c r="AA1125" s="165"/>
    </row>
    <row r="1126" spans="27:27" x14ac:dyDescent="0.3">
      <c r="AA1126" s="165"/>
    </row>
    <row r="1127" spans="27:27" x14ac:dyDescent="0.3">
      <c r="AA1127" s="165"/>
    </row>
    <row r="1128" spans="27:27" x14ac:dyDescent="0.3">
      <c r="AA1128" s="165"/>
    </row>
    <row r="1129" spans="27:27" x14ac:dyDescent="0.3">
      <c r="AA1129" s="165"/>
    </row>
    <row r="1130" spans="27:27" x14ac:dyDescent="0.3">
      <c r="AA1130" s="165"/>
    </row>
    <row r="1131" spans="27:27" x14ac:dyDescent="0.3">
      <c r="AA1131" s="165"/>
    </row>
    <row r="1132" spans="27:27" x14ac:dyDescent="0.3">
      <c r="AA1132" s="165"/>
    </row>
    <row r="1133" spans="27:27" x14ac:dyDescent="0.3">
      <c r="AA1133" s="165"/>
    </row>
    <row r="1134" spans="27:27" x14ac:dyDescent="0.3">
      <c r="AA1134" s="165"/>
    </row>
    <row r="1135" spans="27:27" x14ac:dyDescent="0.3">
      <c r="AA1135" s="165"/>
    </row>
    <row r="1136" spans="27:27" x14ac:dyDescent="0.3">
      <c r="AA1136" s="165"/>
    </row>
    <row r="1137" spans="27:27" x14ac:dyDescent="0.3">
      <c r="AA1137" s="165"/>
    </row>
    <row r="1138" spans="27:27" x14ac:dyDescent="0.3">
      <c r="AA1138" s="165"/>
    </row>
    <row r="1139" spans="27:27" x14ac:dyDescent="0.3">
      <c r="AA1139" s="165"/>
    </row>
    <row r="1140" spans="27:27" x14ac:dyDescent="0.3">
      <c r="AA1140" s="165"/>
    </row>
    <row r="1141" spans="27:27" x14ac:dyDescent="0.3">
      <c r="AA1141" s="165"/>
    </row>
    <row r="1142" spans="27:27" x14ac:dyDescent="0.3">
      <c r="AA1142" s="165"/>
    </row>
    <row r="1143" spans="27:27" x14ac:dyDescent="0.3">
      <c r="AA1143" s="165"/>
    </row>
    <row r="1144" spans="27:27" x14ac:dyDescent="0.3">
      <c r="AA1144" s="165"/>
    </row>
    <row r="1145" spans="27:27" x14ac:dyDescent="0.3">
      <c r="AA1145" s="165"/>
    </row>
    <row r="1146" spans="27:27" x14ac:dyDescent="0.3">
      <c r="AA1146" s="165"/>
    </row>
    <row r="1147" spans="27:27" x14ac:dyDescent="0.3">
      <c r="AA1147" s="165"/>
    </row>
    <row r="1148" spans="27:27" x14ac:dyDescent="0.3">
      <c r="AA1148" s="165"/>
    </row>
    <row r="1149" spans="27:27" x14ac:dyDescent="0.3">
      <c r="AA1149" s="165"/>
    </row>
    <row r="1150" spans="27:27" x14ac:dyDescent="0.3">
      <c r="AA1150" s="165"/>
    </row>
    <row r="1151" spans="27:27" x14ac:dyDescent="0.3">
      <c r="AA1151" s="165"/>
    </row>
    <row r="1152" spans="27:27" x14ac:dyDescent="0.3">
      <c r="AA1152" s="165"/>
    </row>
    <row r="1153" spans="27:27" x14ac:dyDescent="0.3">
      <c r="AA1153" s="165"/>
    </row>
    <row r="1154" spans="27:27" x14ac:dyDescent="0.3">
      <c r="AA1154" s="165"/>
    </row>
    <row r="1155" spans="27:27" x14ac:dyDescent="0.3">
      <c r="AA1155" s="165"/>
    </row>
    <row r="1156" spans="27:27" x14ac:dyDescent="0.3">
      <c r="AA1156" s="165"/>
    </row>
    <row r="1157" spans="27:27" x14ac:dyDescent="0.3">
      <c r="AA1157" s="165"/>
    </row>
    <row r="1158" spans="27:27" x14ac:dyDescent="0.3">
      <c r="AA1158" s="165"/>
    </row>
    <row r="1159" spans="27:27" x14ac:dyDescent="0.3">
      <c r="AA1159" s="165"/>
    </row>
    <row r="1160" spans="27:27" x14ac:dyDescent="0.3">
      <c r="AA1160" s="165"/>
    </row>
    <row r="1161" spans="27:27" x14ac:dyDescent="0.3">
      <c r="AA1161" s="165"/>
    </row>
    <row r="1162" spans="27:27" x14ac:dyDescent="0.3">
      <c r="AA1162" s="165"/>
    </row>
    <row r="1163" spans="27:27" x14ac:dyDescent="0.3">
      <c r="AA1163" s="165"/>
    </row>
    <row r="1164" spans="27:27" x14ac:dyDescent="0.3">
      <c r="AA1164" s="165"/>
    </row>
    <row r="1165" spans="27:27" x14ac:dyDescent="0.3">
      <c r="AA1165" s="165"/>
    </row>
    <row r="1166" spans="27:27" x14ac:dyDescent="0.3">
      <c r="AA1166" s="165"/>
    </row>
    <row r="1167" spans="27:27" x14ac:dyDescent="0.3">
      <c r="AA1167" s="165"/>
    </row>
    <row r="1168" spans="27:27" x14ac:dyDescent="0.3">
      <c r="AA1168" s="165"/>
    </row>
    <row r="1169" spans="27:27" x14ac:dyDescent="0.3">
      <c r="AA1169" s="165"/>
    </row>
    <row r="1170" spans="27:27" x14ac:dyDescent="0.3">
      <c r="AA1170" s="165"/>
    </row>
    <row r="1171" spans="27:27" x14ac:dyDescent="0.3">
      <c r="AA1171" s="165"/>
    </row>
    <row r="1172" spans="27:27" x14ac:dyDescent="0.3">
      <c r="AA1172" s="165"/>
    </row>
    <row r="1173" spans="27:27" x14ac:dyDescent="0.3">
      <c r="AA1173" s="165"/>
    </row>
    <row r="1174" spans="27:27" x14ac:dyDescent="0.3">
      <c r="AA1174" s="165"/>
    </row>
    <row r="1175" spans="27:27" x14ac:dyDescent="0.3">
      <c r="AA1175" s="165"/>
    </row>
    <row r="1176" spans="27:27" x14ac:dyDescent="0.3">
      <c r="AA1176" s="165"/>
    </row>
    <row r="1177" spans="27:27" x14ac:dyDescent="0.3">
      <c r="AA1177" s="165"/>
    </row>
    <row r="1178" spans="27:27" x14ac:dyDescent="0.3">
      <c r="AA1178" s="165"/>
    </row>
    <row r="1179" spans="27:27" x14ac:dyDescent="0.3">
      <c r="AA1179" s="165"/>
    </row>
    <row r="1180" spans="27:27" x14ac:dyDescent="0.3">
      <c r="AA1180" s="165"/>
    </row>
    <row r="1181" spans="27:27" x14ac:dyDescent="0.3">
      <c r="AA1181" s="165"/>
    </row>
    <row r="1182" spans="27:27" x14ac:dyDescent="0.3">
      <c r="AA1182" s="165"/>
    </row>
    <row r="1183" spans="27:27" x14ac:dyDescent="0.3">
      <c r="AA1183" s="165"/>
    </row>
    <row r="1184" spans="27:27" x14ac:dyDescent="0.3">
      <c r="AA1184" s="165"/>
    </row>
    <row r="1185" spans="27:27" x14ac:dyDescent="0.3">
      <c r="AA1185" s="165"/>
    </row>
    <row r="1186" spans="27:27" x14ac:dyDescent="0.3">
      <c r="AA1186" s="165"/>
    </row>
    <row r="1187" spans="27:27" x14ac:dyDescent="0.3">
      <c r="AA1187" s="165"/>
    </row>
    <row r="1188" spans="27:27" x14ac:dyDescent="0.3">
      <c r="AA1188" s="165"/>
    </row>
    <row r="1189" spans="27:27" x14ac:dyDescent="0.3">
      <c r="AA1189" s="165"/>
    </row>
    <row r="1190" spans="27:27" x14ac:dyDescent="0.3">
      <c r="AA1190" s="165"/>
    </row>
    <row r="1191" spans="27:27" x14ac:dyDescent="0.3">
      <c r="AA1191" s="165"/>
    </row>
    <row r="1192" spans="27:27" x14ac:dyDescent="0.3">
      <c r="AA1192" s="165"/>
    </row>
    <row r="1193" spans="27:27" x14ac:dyDescent="0.3">
      <c r="AA1193" s="165"/>
    </row>
    <row r="1194" spans="27:27" x14ac:dyDescent="0.3">
      <c r="AA1194" s="165"/>
    </row>
    <row r="1195" spans="27:27" x14ac:dyDescent="0.3">
      <c r="AA1195" s="165"/>
    </row>
    <row r="1196" spans="27:27" x14ac:dyDescent="0.3">
      <c r="AA1196" s="165"/>
    </row>
    <row r="1197" spans="27:27" x14ac:dyDescent="0.3">
      <c r="AA1197" s="165"/>
    </row>
    <row r="1198" spans="27:27" x14ac:dyDescent="0.3">
      <c r="AA1198" s="165"/>
    </row>
    <row r="1199" spans="27:27" x14ac:dyDescent="0.3">
      <c r="AA1199" s="165"/>
    </row>
    <row r="1200" spans="27:27" x14ac:dyDescent="0.3">
      <c r="AA1200" s="165"/>
    </row>
    <row r="1201" spans="27:27" x14ac:dyDescent="0.3">
      <c r="AA1201" s="165"/>
    </row>
    <row r="1202" spans="27:27" x14ac:dyDescent="0.3">
      <c r="AA1202" s="165"/>
    </row>
    <row r="1203" spans="27:27" x14ac:dyDescent="0.3">
      <c r="AA1203" s="165"/>
    </row>
    <row r="1204" spans="27:27" x14ac:dyDescent="0.3">
      <c r="AA1204" s="165"/>
    </row>
    <row r="1205" spans="27:27" x14ac:dyDescent="0.3">
      <c r="AA1205" s="165"/>
    </row>
    <row r="1206" spans="27:27" x14ac:dyDescent="0.3">
      <c r="AA1206" s="165"/>
    </row>
    <row r="1207" spans="27:27" x14ac:dyDescent="0.3">
      <c r="AA1207" s="165"/>
    </row>
    <row r="1208" spans="27:27" x14ac:dyDescent="0.3">
      <c r="AA1208" s="165"/>
    </row>
    <row r="1209" spans="27:27" x14ac:dyDescent="0.3">
      <c r="AA1209" s="165"/>
    </row>
    <row r="1210" spans="27:27" x14ac:dyDescent="0.3">
      <c r="AA1210" s="165"/>
    </row>
    <row r="1211" spans="27:27" x14ac:dyDescent="0.3">
      <c r="AA1211" s="165"/>
    </row>
    <row r="1212" spans="27:27" x14ac:dyDescent="0.3">
      <c r="AA1212" s="165"/>
    </row>
    <row r="1213" spans="27:27" x14ac:dyDescent="0.3">
      <c r="AA1213" s="165"/>
    </row>
    <row r="1214" spans="27:27" x14ac:dyDescent="0.3">
      <c r="AA1214" s="165"/>
    </row>
    <row r="1215" spans="27:27" x14ac:dyDescent="0.3">
      <c r="AA1215" s="165"/>
    </row>
    <row r="1216" spans="27:27" x14ac:dyDescent="0.3">
      <c r="AA1216" s="165"/>
    </row>
    <row r="1217" spans="27:27" x14ac:dyDescent="0.3">
      <c r="AA1217" s="165"/>
    </row>
    <row r="1218" spans="27:27" x14ac:dyDescent="0.3">
      <c r="AA1218" s="165"/>
    </row>
    <row r="1219" spans="27:27" x14ac:dyDescent="0.3">
      <c r="AA1219" s="165"/>
    </row>
    <row r="1220" spans="27:27" x14ac:dyDescent="0.3">
      <c r="AA1220" s="165"/>
    </row>
    <row r="1221" spans="27:27" x14ac:dyDescent="0.3">
      <c r="AA1221" s="165"/>
    </row>
    <row r="1222" spans="27:27" x14ac:dyDescent="0.3">
      <c r="AA1222" s="165"/>
    </row>
    <row r="1223" spans="27:27" x14ac:dyDescent="0.3">
      <c r="AA1223" s="165"/>
    </row>
    <row r="1224" spans="27:27" x14ac:dyDescent="0.3">
      <c r="AA1224" s="165"/>
    </row>
    <row r="1225" spans="27:27" x14ac:dyDescent="0.3">
      <c r="AA1225" s="165"/>
    </row>
    <row r="1226" spans="27:27" x14ac:dyDescent="0.3">
      <c r="AA1226" s="165"/>
    </row>
    <row r="1227" spans="27:27" x14ac:dyDescent="0.3">
      <c r="AA1227" s="165"/>
    </row>
    <row r="1228" spans="27:27" x14ac:dyDescent="0.3">
      <c r="AA1228" s="165"/>
    </row>
    <row r="1229" spans="27:27" x14ac:dyDescent="0.3">
      <c r="AA1229" s="165"/>
    </row>
    <row r="1230" spans="27:27" x14ac:dyDescent="0.3">
      <c r="AA1230" s="165"/>
    </row>
    <row r="1231" spans="27:27" x14ac:dyDescent="0.3">
      <c r="AA1231" s="165"/>
    </row>
    <row r="1232" spans="27:27" x14ac:dyDescent="0.3">
      <c r="AA1232" s="165"/>
    </row>
    <row r="1233" spans="27:27" x14ac:dyDescent="0.3">
      <c r="AA1233" s="165"/>
    </row>
    <row r="1234" spans="27:27" x14ac:dyDescent="0.3">
      <c r="AA1234" s="165"/>
    </row>
    <row r="1235" spans="27:27" x14ac:dyDescent="0.3">
      <c r="AA1235" s="165"/>
    </row>
    <row r="1236" spans="27:27" x14ac:dyDescent="0.3">
      <c r="AA1236" s="165"/>
    </row>
    <row r="1237" spans="27:27" x14ac:dyDescent="0.3">
      <c r="AA1237" s="165"/>
    </row>
    <row r="1238" spans="27:27" x14ac:dyDescent="0.3">
      <c r="AA1238" s="165"/>
    </row>
    <row r="1239" spans="27:27" x14ac:dyDescent="0.3">
      <c r="AA1239" s="165"/>
    </row>
    <row r="1240" spans="27:27" x14ac:dyDescent="0.3">
      <c r="AA1240" s="165"/>
    </row>
    <row r="1241" spans="27:27" x14ac:dyDescent="0.3">
      <c r="AA1241" s="165"/>
    </row>
    <row r="1242" spans="27:27" x14ac:dyDescent="0.3">
      <c r="AA1242" s="165"/>
    </row>
    <row r="1243" spans="27:27" x14ac:dyDescent="0.3">
      <c r="AA1243" s="165"/>
    </row>
    <row r="1244" spans="27:27" x14ac:dyDescent="0.3">
      <c r="AA1244" s="165"/>
    </row>
    <row r="1245" spans="27:27" x14ac:dyDescent="0.3">
      <c r="AA1245" s="165"/>
    </row>
    <row r="1246" spans="27:27" x14ac:dyDescent="0.3">
      <c r="AA1246" s="165"/>
    </row>
    <row r="1247" spans="27:27" x14ac:dyDescent="0.3">
      <c r="AA1247" s="165"/>
    </row>
    <row r="1248" spans="27:27" x14ac:dyDescent="0.3">
      <c r="AA1248" s="165"/>
    </row>
    <row r="1249" spans="27:27" x14ac:dyDescent="0.3">
      <c r="AA1249" s="165"/>
    </row>
    <row r="1250" spans="27:27" x14ac:dyDescent="0.3">
      <c r="AA1250" s="165"/>
    </row>
    <row r="1251" spans="27:27" x14ac:dyDescent="0.3">
      <c r="AA1251" s="165"/>
    </row>
    <row r="1252" spans="27:27" x14ac:dyDescent="0.3">
      <c r="AA1252" s="165"/>
    </row>
    <row r="1253" spans="27:27" x14ac:dyDescent="0.3">
      <c r="AA1253" s="165"/>
    </row>
    <row r="1254" spans="27:27" x14ac:dyDescent="0.3">
      <c r="AA1254" s="165"/>
    </row>
    <row r="1255" spans="27:27" x14ac:dyDescent="0.3">
      <c r="AA1255" s="165"/>
    </row>
    <row r="1256" spans="27:27" x14ac:dyDescent="0.3">
      <c r="AA1256" s="165"/>
    </row>
    <row r="1257" spans="27:27" x14ac:dyDescent="0.3">
      <c r="AA1257" s="165"/>
    </row>
    <row r="1258" spans="27:27" x14ac:dyDescent="0.3">
      <c r="AA1258" s="165"/>
    </row>
    <row r="1259" spans="27:27" x14ac:dyDescent="0.3">
      <c r="AA1259" s="165"/>
    </row>
    <row r="1260" spans="27:27" x14ac:dyDescent="0.3">
      <c r="AA1260" s="165"/>
    </row>
    <row r="1261" spans="27:27" x14ac:dyDescent="0.3">
      <c r="AA1261" s="165"/>
    </row>
    <row r="1262" spans="27:27" x14ac:dyDescent="0.3">
      <c r="AA1262" s="165"/>
    </row>
    <row r="1263" spans="27:27" x14ac:dyDescent="0.3">
      <c r="AA1263" s="165"/>
    </row>
    <row r="1264" spans="27:27" x14ac:dyDescent="0.3">
      <c r="AA1264" s="165"/>
    </row>
    <row r="1265" spans="27:27" x14ac:dyDescent="0.3">
      <c r="AA1265" s="165"/>
    </row>
    <row r="1266" spans="27:27" x14ac:dyDescent="0.3">
      <c r="AA1266" s="165"/>
    </row>
    <row r="1267" spans="27:27" x14ac:dyDescent="0.3">
      <c r="AA1267" s="165"/>
    </row>
    <row r="1268" spans="27:27" x14ac:dyDescent="0.3">
      <c r="AA1268" s="165"/>
    </row>
    <row r="1269" spans="27:27" x14ac:dyDescent="0.3">
      <c r="AA1269" s="165"/>
    </row>
    <row r="1270" spans="27:27" x14ac:dyDescent="0.3">
      <c r="AA1270" s="165"/>
    </row>
    <row r="1271" spans="27:27" x14ac:dyDescent="0.3">
      <c r="AA1271" s="165"/>
    </row>
    <row r="1272" spans="27:27" x14ac:dyDescent="0.3">
      <c r="AA1272" s="165"/>
    </row>
    <row r="1273" spans="27:27" x14ac:dyDescent="0.3">
      <c r="AA1273" s="165"/>
    </row>
    <row r="1274" spans="27:27" x14ac:dyDescent="0.3">
      <c r="AA1274" s="165"/>
    </row>
    <row r="1275" spans="27:27" x14ac:dyDescent="0.3">
      <c r="AA1275" s="165"/>
    </row>
    <row r="1276" spans="27:27" x14ac:dyDescent="0.3">
      <c r="AA1276" s="165"/>
    </row>
    <row r="1277" spans="27:27" x14ac:dyDescent="0.3">
      <c r="AA1277" s="165"/>
    </row>
    <row r="1278" spans="27:27" x14ac:dyDescent="0.3">
      <c r="AA1278" s="165"/>
    </row>
    <row r="1279" spans="27:27" x14ac:dyDescent="0.3">
      <c r="AA1279" s="165"/>
    </row>
    <row r="1280" spans="27:27" x14ac:dyDescent="0.3">
      <c r="AA1280" s="165"/>
    </row>
    <row r="1281" spans="27:27" x14ac:dyDescent="0.3">
      <c r="AA1281" s="165"/>
    </row>
    <row r="1282" spans="27:27" x14ac:dyDescent="0.3">
      <c r="AA1282" s="165"/>
    </row>
    <row r="1283" spans="27:27" x14ac:dyDescent="0.3">
      <c r="AA1283" s="165"/>
    </row>
    <row r="1284" spans="27:27" x14ac:dyDescent="0.3">
      <c r="AA1284" s="165"/>
    </row>
    <row r="1285" spans="27:27" x14ac:dyDescent="0.3">
      <c r="AA1285" s="165"/>
    </row>
    <row r="1286" spans="27:27" x14ac:dyDescent="0.3">
      <c r="AA1286" s="165"/>
    </row>
    <row r="1287" spans="27:27" x14ac:dyDescent="0.3">
      <c r="AA1287" s="165"/>
    </row>
    <row r="1288" spans="27:27" x14ac:dyDescent="0.3">
      <c r="AA1288" s="165"/>
    </row>
    <row r="1289" spans="27:27" x14ac:dyDescent="0.3">
      <c r="AA1289" s="165"/>
    </row>
    <row r="1290" spans="27:27" x14ac:dyDescent="0.3">
      <c r="AA1290" s="165"/>
    </row>
    <row r="1291" spans="27:27" x14ac:dyDescent="0.3">
      <c r="AA1291" s="165"/>
    </row>
    <row r="1292" spans="27:27" x14ac:dyDescent="0.3">
      <c r="AA1292" s="165"/>
    </row>
    <row r="1293" spans="27:27" x14ac:dyDescent="0.3">
      <c r="AA1293" s="165"/>
    </row>
    <row r="1294" spans="27:27" x14ac:dyDescent="0.3">
      <c r="AA1294" s="165"/>
    </row>
    <row r="1295" spans="27:27" x14ac:dyDescent="0.3">
      <c r="AA1295" s="165"/>
    </row>
    <row r="1296" spans="27:27" x14ac:dyDescent="0.3">
      <c r="AA1296" s="165"/>
    </row>
    <row r="1297" spans="27:27" x14ac:dyDescent="0.3">
      <c r="AA1297" s="165"/>
    </row>
    <row r="1298" spans="27:27" x14ac:dyDescent="0.3">
      <c r="AA1298" s="165"/>
    </row>
    <row r="1299" spans="27:27" x14ac:dyDescent="0.3">
      <c r="AA1299" s="165"/>
    </row>
    <row r="1300" spans="27:27" x14ac:dyDescent="0.3">
      <c r="AA1300" s="165"/>
    </row>
    <row r="1301" spans="27:27" x14ac:dyDescent="0.3">
      <c r="AA1301" s="165"/>
    </row>
    <row r="1302" spans="27:27" x14ac:dyDescent="0.3">
      <c r="AA1302" s="165"/>
    </row>
    <row r="1303" spans="27:27" x14ac:dyDescent="0.3">
      <c r="AA1303" s="165"/>
    </row>
    <row r="1304" spans="27:27" x14ac:dyDescent="0.3">
      <c r="AA1304" s="165"/>
    </row>
    <row r="1305" spans="27:27" x14ac:dyDescent="0.3">
      <c r="AA1305" s="165"/>
    </row>
    <row r="1306" spans="27:27" x14ac:dyDescent="0.3">
      <c r="AA1306" s="165"/>
    </row>
    <row r="1307" spans="27:27" x14ac:dyDescent="0.3">
      <c r="AA1307" s="165"/>
    </row>
    <row r="1308" spans="27:27" x14ac:dyDescent="0.3">
      <c r="AA1308" s="165"/>
    </row>
    <row r="1309" spans="27:27" x14ac:dyDescent="0.3">
      <c r="AA1309" s="165"/>
    </row>
    <row r="1310" spans="27:27" x14ac:dyDescent="0.3">
      <c r="AA1310" s="165"/>
    </row>
    <row r="1311" spans="27:27" x14ac:dyDescent="0.3">
      <c r="AA1311" s="165"/>
    </row>
    <row r="1312" spans="27:27" x14ac:dyDescent="0.3">
      <c r="AA1312" s="165"/>
    </row>
    <row r="1313" spans="27:27" x14ac:dyDescent="0.3">
      <c r="AA1313" s="165"/>
    </row>
    <row r="1314" spans="27:27" x14ac:dyDescent="0.3">
      <c r="AA1314" s="165"/>
    </row>
    <row r="1315" spans="27:27" x14ac:dyDescent="0.3">
      <c r="AA1315" s="165"/>
    </row>
    <row r="1316" spans="27:27" x14ac:dyDescent="0.3">
      <c r="AA1316" s="165"/>
    </row>
    <row r="1317" spans="27:27" x14ac:dyDescent="0.3">
      <c r="AA1317" s="165"/>
    </row>
    <row r="1318" spans="27:27" x14ac:dyDescent="0.3">
      <c r="AA1318" s="165"/>
    </row>
    <row r="1319" spans="27:27" x14ac:dyDescent="0.3">
      <c r="AA1319" s="165"/>
    </row>
    <row r="1320" spans="27:27" x14ac:dyDescent="0.3">
      <c r="AA1320" s="165"/>
    </row>
    <row r="1321" spans="27:27" x14ac:dyDescent="0.3">
      <c r="AA1321" s="165"/>
    </row>
    <row r="1322" spans="27:27" x14ac:dyDescent="0.3">
      <c r="AA1322" s="165"/>
    </row>
    <row r="1323" spans="27:27" x14ac:dyDescent="0.3">
      <c r="AA1323" s="165"/>
    </row>
    <row r="1324" spans="27:27" x14ac:dyDescent="0.3">
      <c r="AA1324" s="165"/>
    </row>
    <row r="1325" spans="27:27" x14ac:dyDescent="0.3">
      <c r="AA1325" s="165"/>
    </row>
    <row r="1326" spans="27:27" x14ac:dyDescent="0.3">
      <c r="AA1326" s="165"/>
    </row>
    <row r="1327" spans="27:27" x14ac:dyDescent="0.3">
      <c r="AA1327" s="165"/>
    </row>
    <row r="1328" spans="27:27" x14ac:dyDescent="0.3">
      <c r="AA1328" s="165"/>
    </row>
    <row r="1329" spans="27:27" x14ac:dyDescent="0.3">
      <c r="AA1329" s="165"/>
    </row>
    <row r="1330" spans="27:27" x14ac:dyDescent="0.3">
      <c r="AA1330" s="165"/>
    </row>
    <row r="1331" spans="27:27" x14ac:dyDescent="0.3">
      <c r="AA1331" s="165"/>
    </row>
    <row r="1332" spans="27:27" x14ac:dyDescent="0.3">
      <c r="AA1332" s="165"/>
    </row>
    <row r="1333" spans="27:27" x14ac:dyDescent="0.3">
      <c r="AA1333" s="165"/>
    </row>
    <row r="1334" spans="27:27" x14ac:dyDescent="0.3">
      <c r="AA1334" s="165"/>
    </row>
    <row r="1335" spans="27:27" x14ac:dyDescent="0.3">
      <c r="AA1335" s="165"/>
    </row>
    <row r="1336" spans="27:27" x14ac:dyDescent="0.3">
      <c r="AA1336" s="165"/>
    </row>
    <row r="1337" spans="27:27" x14ac:dyDescent="0.3">
      <c r="AA1337" s="165"/>
    </row>
    <row r="1338" spans="27:27" x14ac:dyDescent="0.3">
      <c r="AA1338" s="165"/>
    </row>
    <row r="1339" spans="27:27" x14ac:dyDescent="0.3">
      <c r="AA1339" s="165"/>
    </row>
    <row r="1340" spans="27:27" x14ac:dyDescent="0.3">
      <c r="AA1340" s="165"/>
    </row>
    <row r="1341" spans="27:27" x14ac:dyDescent="0.3">
      <c r="AA1341" s="165"/>
    </row>
    <row r="1342" spans="27:27" x14ac:dyDescent="0.3">
      <c r="AA1342" s="165"/>
    </row>
    <row r="1343" spans="27:27" x14ac:dyDescent="0.3">
      <c r="AA1343" s="165"/>
    </row>
    <row r="1344" spans="27:27" x14ac:dyDescent="0.3">
      <c r="AA1344" s="165"/>
    </row>
    <row r="1345" spans="27:27" x14ac:dyDescent="0.3">
      <c r="AA1345" s="165"/>
    </row>
    <row r="1346" spans="27:27" x14ac:dyDescent="0.3">
      <c r="AA1346" s="165"/>
    </row>
    <row r="1347" spans="27:27" x14ac:dyDescent="0.3">
      <c r="AA1347" s="165"/>
    </row>
    <row r="1348" spans="27:27" x14ac:dyDescent="0.3">
      <c r="AA1348" s="165"/>
    </row>
    <row r="1349" spans="27:27" x14ac:dyDescent="0.3">
      <c r="AA1349" s="165"/>
    </row>
    <row r="1350" spans="27:27" x14ac:dyDescent="0.3">
      <c r="AA1350" s="165"/>
    </row>
    <row r="1351" spans="27:27" x14ac:dyDescent="0.3">
      <c r="AA1351" s="165"/>
    </row>
    <row r="1352" spans="27:27" x14ac:dyDescent="0.3">
      <c r="AA1352" s="165"/>
    </row>
    <row r="1353" spans="27:27" x14ac:dyDescent="0.3">
      <c r="AA1353" s="165"/>
    </row>
    <row r="1354" spans="27:27" x14ac:dyDescent="0.3">
      <c r="AA1354" s="165"/>
    </row>
    <row r="1355" spans="27:27" x14ac:dyDescent="0.3">
      <c r="AA1355" s="165"/>
    </row>
    <row r="1356" spans="27:27" x14ac:dyDescent="0.3">
      <c r="AA1356" s="165"/>
    </row>
    <row r="1357" spans="27:27" x14ac:dyDescent="0.3">
      <c r="AA1357" s="165"/>
    </row>
    <row r="1358" spans="27:27" x14ac:dyDescent="0.3">
      <c r="AA1358" s="165"/>
    </row>
    <row r="1359" spans="27:27" x14ac:dyDescent="0.3">
      <c r="AA1359" s="165"/>
    </row>
    <row r="1360" spans="27:27" x14ac:dyDescent="0.3">
      <c r="AA1360" s="165"/>
    </row>
    <row r="1361" spans="27:27" x14ac:dyDescent="0.3">
      <c r="AA1361" s="165"/>
    </row>
    <row r="1362" spans="27:27" x14ac:dyDescent="0.3">
      <c r="AA1362" s="165"/>
    </row>
    <row r="1363" spans="27:27" x14ac:dyDescent="0.3">
      <c r="AA1363" s="165"/>
    </row>
    <row r="1364" spans="27:27" x14ac:dyDescent="0.3">
      <c r="AA1364" s="165"/>
    </row>
    <row r="1365" spans="27:27" x14ac:dyDescent="0.3">
      <c r="AA1365" s="165"/>
    </row>
    <row r="1366" spans="27:27" x14ac:dyDescent="0.3">
      <c r="AA1366" s="165"/>
    </row>
    <row r="1367" spans="27:27" x14ac:dyDescent="0.3">
      <c r="AA1367" s="165"/>
    </row>
    <row r="1368" spans="27:27" x14ac:dyDescent="0.3">
      <c r="AA1368" s="165"/>
    </row>
    <row r="1369" spans="27:27" x14ac:dyDescent="0.3">
      <c r="AA1369" s="165"/>
    </row>
    <row r="1370" spans="27:27" x14ac:dyDescent="0.3">
      <c r="AA1370" s="165"/>
    </row>
    <row r="1371" spans="27:27" x14ac:dyDescent="0.3">
      <c r="AA1371" s="165"/>
    </row>
    <row r="1372" spans="27:27" x14ac:dyDescent="0.3">
      <c r="AA1372" s="165"/>
    </row>
    <row r="1373" spans="27:27" x14ac:dyDescent="0.3">
      <c r="AA1373" s="165"/>
    </row>
    <row r="1374" spans="27:27" x14ac:dyDescent="0.3">
      <c r="AA1374" s="165"/>
    </row>
    <row r="1375" spans="27:27" x14ac:dyDescent="0.3">
      <c r="AA1375" s="165"/>
    </row>
    <row r="1376" spans="27:27" x14ac:dyDescent="0.3">
      <c r="AA1376" s="165"/>
    </row>
    <row r="1377" spans="27:27" x14ac:dyDescent="0.3">
      <c r="AA1377" s="165"/>
    </row>
    <row r="1378" spans="27:27" x14ac:dyDescent="0.3">
      <c r="AA1378" s="165"/>
    </row>
    <row r="1379" spans="27:27" x14ac:dyDescent="0.3">
      <c r="AA1379" s="165"/>
    </row>
    <row r="1380" spans="27:27" x14ac:dyDescent="0.3">
      <c r="AA1380" s="165"/>
    </row>
    <row r="1381" spans="27:27" x14ac:dyDescent="0.3">
      <c r="AA1381" s="165"/>
    </row>
    <row r="1382" spans="27:27" x14ac:dyDescent="0.3">
      <c r="AA1382" s="165"/>
    </row>
    <row r="1383" spans="27:27" x14ac:dyDescent="0.3">
      <c r="AA1383" s="165"/>
    </row>
    <row r="1384" spans="27:27" x14ac:dyDescent="0.3">
      <c r="AA1384" s="165"/>
    </row>
    <row r="1385" spans="27:27" x14ac:dyDescent="0.3">
      <c r="AA1385" s="165"/>
    </row>
    <row r="1386" spans="27:27" x14ac:dyDescent="0.3">
      <c r="AA1386" s="165"/>
    </row>
    <row r="1387" spans="27:27" x14ac:dyDescent="0.3">
      <c r="AA1387" s="165"/>
    </row>
    <row r="1388" spans="27:27" x14ac:dyDescent="0.3">
      <c r="AA1388" s="165"/>
    </row>
    <row r="1389" spans="27:27" x14ac:dyDescent="0.3">
      <c r="AA1389" s="165"/>
    </row>
    <row r="1390" spans="27:27" x14ac:dyDescent="0.3">
      <c r="AA1390" s="165"/>
    </row>
    <row r="1391" spans="27:27" x14ac:dyDescent="0.3">
      <c r="AA1391" s="165"/>
    </row>
    <row r="1392" spans="27:27" x14ac:dyDescent="0.3">
      <c r="AA1392" s="165"/>
    </row>
    <row r="1393" spans="27:27" x14ac:dyDescent="0.3">
      <c r="AA1393" s="165"/>
    </row>
    <row r="1394" spans="27:27" x14ac:dyDescent="0.3">
      <c r="AA1394" s="165"/>
    </row>
    <row r="1395" spans="27:27" x14ac:dyDescent="0.3">
      <c r="AA1395" s="165"/>
    </row>
    <row r="1396" spans="27:27" x14ac:dyDescent="0.3">
      <c r="AA1396" s="165"/>
    </row>
    <row r="1397" spans="27:27" x14ac:dyDescent="0.3">
      <c r="AA1397" s="165"/>
    </row>
    <row r="1398" spans="27:27" x14ac:dyDescent="0.3">
      <c r="AA1398" s="165"/>
    </row>
    <row r="1399" spans="27:27" x14ac:dyDescent="0.3">
      <c r="AA1399" s="165"/>
    </row>
    <row r="1400" spans="27:27" x14ac:dyDescent="0.3">
      <c r="AA1400" s="165"/>
    </row>
    <row r="1401" spans="27:27" x14ac:dyDescent="0.3">
      <c r="AA1401" s="165"/>
    </row>
    <row r="1402" spans="27:27" x14ac:dyDescent="0.3">
      <c r="AA1402" s="165"/>
    </row>
    <row r="1403" spans="27:27" x14ac:dyDescent="0.3">
      <c r="AA1403" s="165"/>
    </row>
    <row r="1404" spans="27:27" x14ac:dyDescent="0.3">
      <c r="AA1404" s="165"/>
    </row>
    <row r="1405" spans="27:27" x14ac:dyDescent="0.3">
      <c r="AA1405" s="165"/>
    </row>
    <row r="1406" spans="27:27" x14ac:dyDescent="0.3">
      <c r="AA1406" s="165"/>
    </row>
    <row r="1407" spans="27:27" x14ac:dyDescent="0.3">
      <c r="AA1407" s="165"/>
    </row>
    <row r="1408" spans="27:27" x14ac:dyDescent="0.3">
      <c r="AA1408" s="165"/>
    </row>
    <row r="1409" spans="27:27" x14ac:dyDescent="0.3">
      <c r="AA1409" s="165"/>
    </row>
    <row r="1410" spans="27:27" x14ac:dyDescent="0.3">
      <c r="AA1410" s="165"/>
    </row>
    <row r="1411" spans="27:27" x14ac:dyDescent="0.3">
      <c r="AA1411" s="165"/>
    </row>
    <row r="1412" spans="27:27" x14ac:dyDescent="0.3">
      <c r="AA1412" s="165"/>
    </row>
    <row r="1413" spans="27:27" x14ac:dyDescent="0.3">
      <c r="AA1413" s="165"/>
    </row>
    <row r="1414" spans="27:27" x14ac:dyDescent="0.3">
      <c r="AA1414" s="165"/>
    </row>
    <row r="1415" spans="27:27" x14ac:dyDescent="0.3">
      <c r="AA1415" s="165"/>
    </row>
    <row r="1416" spans="27:27" x14ac:dyDescent="0.3">
      <c r="AA1416" s="165"/>
    </row>
    <row r="1417" spans="27:27" x14ac:dyDescent="0.3">
      <c r="AA1417" s="165"/>
    </row>
    <row r="1418" spans="27:27" x14ac:dyDescent="0.3">
      <c r="AA1418" s="165"/>
    </row>
    <row r="1419" spans="27:27" x14ac:dyDescent="0.3">
      <c r="AA1419" s="165"/>
    </row>
    <row r="1420" spans="27:27" x14ac:dyDescent="0.3">
      <c r="AA1420" s="165"/>
    </row>
    <row r="1421" spans="27:27" x14ac:dyDescent="0.3">
      <c r="AA1421" s="165"/>
    </row>
    <row r="1422" spans="27:27" x14ac:dyDescent="0.3">
      <c r="AA1422" s="165"/>
    </row>
    <row r="1423" spans="27:27" x14ac:dyDescent="0.3">
      <c r="AA1423" s="165"/>
    </row>
    <row r="1424" spans="27:27" x14ac:dyDescent="0.3">
      <c r="AA1424" s="165"/>
    </row>
    <row r="1425" spans="27:27" x14ac:dyDescent="0.3">
      <c r="AA1425" s="165"/>
    </row>
    <row r="1426" spans="27:27" x14ac:dyDescent="0.3">
      <c r="AA1426" s="165"/>
    </row>
    <row r="1427" spans="27:27" x14ac:dyDescent="0.3">
      <c r="AA1427" s="165"/>
    </row>
    <row r="1428" spans="27:27" x14ac:dyDescent="0.3">
      <c r="AA1428" s="165"/>
    </row>
    <row r="1429" spans="27:27" x14ac:dyDescent="0.3">
      <c r="AA1429" s="165"/>
    </row>
    <row r="1430" spans="27:27" x14ac:dyDescent="0.3">
      <c r="AA1430" s="165"/>
    </row>
    <row r="1431" spans="27:27" x14ac:dyDescent="0.3">
      <c r="AA1431" s="165"/>
    </row>
    <row r="1432" spans="27:27" x14ac:dyDescent="0.3">
      <c r="AA1432" s="165"/>
    </row>
    <row r="1433" spans="27:27" x14ac:dyDescent="0.3">
      <c r="AA1433" s="165"/>
    </row>
    <row r="1434" spans="27:27" x14ac:dyDescent="0.3">
      <c r="AA1434" s="165"/>
    </row>
    <row r="1435" spans="27:27" x14ac:dyDescent="0.3">
      <c r="AA1435" s="165"/>
    </row>
    <row r="1436" spans="27:27" x14ac:dyDescent="0.3">
      <c r="AA1436" s="165"/>
    </row>
    <row r="1437" spans="27:27" x14ac:dyDescent="0.3">
      <c r="AA1437" s="165"/>
    </row>
    <row r="1438" spans="27:27" x14ac:dyDescent="0.3">
      <c r="AA1438" s="165"/>
    </row>
    <row r="1439" spans="27:27" x14ac:dyDescent="0.3">
      <c r="AA1439" s="165"/>
    </row>
    <row r="1440" spans="27:27" x14ac:dyDescent="0.3">
      <c r="AA1440" s="165"/>
    </row>
    <row r="1441" spans="27:27" x14ac:dyDescent="0.3">
      <c r="AA1441" s="165"/>
    </row>
    <row r="1442" spans="27:27" x14ac:dyDescent="0.3">
      <c r="AA1442" s="165"/>
    </row>
    <row r="1443" spans="27:27" x14ac:dyDescent="0.3">
      <c r="AA1443" s="165"/>
    </row>
    <row r="1444" spans="27:27" x14ac:dyDescent="0.3">
      <c r="AA1444" s="165"/>
    </row>
    <row r="1445" spans="27:27" x14ac:dyDescent="0.3">
      <c r="AA1445" s="165"/>
    </row>
    <row r="1446" spans="27:27" x14ac:dyDescent="0.3">
      <c r="AA1446" s="165"/>
    </row>
    <row r="1447" spans="27:27" x14ac:dyDescent="0.3">
      <c r="AA1447" s="165"/>
    </row>
    <row r="1448" spans="27:27" x14ac:dyDescent="0.3">
      <c r="AA1448" s="165"/>
    </row>
    <row r="1449" spans="27:27" x14ac:dyDescent="0.3">
      <c r="AA1449" s="165"/>
    </row>
    <row r="1450" spans="27:27" x14ac:dyDescent="0.3">
      <c r="AA1450" s="165"/>
    </row>
    <row r="1451" spans="27:27" x14ac:dyDescent="0.3">
      <c r="AA1451" s="165"/>
    </row>
    <row r="1452" spans="27:27" x14ac:dyDescent="0.3">
      <c r="AA1452" s="165"/>
    </row>
    <row r="1453" spans="27:27" x14ac:dyDescent="0.3">
      <c r="AA1453" s="165"/>
    </row>
    <row r="1454" spans="27:27" x14ac:dyDescent="0.3">
      <c r="AA1454" s="165"/>
    </row>
    <row r="1455" spans="27:27" x14ac:dyDescent="0.3">
      <c r="AA1455" s="165"/>
    </row>
    <row r="1456" spans="27:27" x14ac:dyDescent="0.3">
      <c r="AA1456" s="165"/>
    </row>
    <row r="1457" spans="27:27" x14ac:dyDescent="0.3">
      <c r="AA1457" s="165"/>
    </row>
    <row r="1458" spans="27:27" x14ac:dyDescent="0.3">
      <c r="AA1458" s="165"/>
    </row>
    <row r="1459" spans="27:27" x14ac:dyDescent="0.3">
      <c r="AA1459" s="165"/>
    </row>
    <row r="1460" spans="27:27" x14ac:dyDescent="0.3">
      <c r="AA1460" s="165"/>
    </row>
    <row r="1461" spans="27:27" x14ac:dyDescent="0.3">
      <c r="AA1461" s="165"/>
    </row>
    <row r="1462" spans="27:27" x14ac:dyDescent="0.3">
      <c r="AA1462" s="165"/>
    </row>
    <row r="1463" spans="27:27" x14ac:dyDescent="0.3">
      <c r="AA1463" s="165"/>
    </row>
    <row r="1464" spans="27:27" x14ac:dyDescent="0.3">
      <c r="AA1464" s="165"/>
    </row>
    <row r="1465" spans="27:27" x14ac:dyDescent="0.3">
      <c r="AA1465" s="165"/>
    </row>
    <row r="1466" spans="27:27" x14ac:dyDescent="0.3">
      <c r="AA1466" s="165"/>
    </row>
    <row r="1467" spans="27:27" x14ac:dyDescent="0.3">
      <c r="AA1467" s="165"/>
    </row>
    <row r="1468" spans="27:27" x14ac:dyDescent="0.3">
      <c r="AA1468" s="165"/>
    </row>
    <row r="1469" spans="27:27" x14ac:dyDescent="0.3">
      <c r="AA1469" s="165"/>
    </row>
    <row r="1470" spans="27:27" x14ac:dyDescent="0.3">
      <c r="AA1470" s="165"/>
    </row>
    <row r="1471" spans="27:27" x14ac:dyDescent="0.3">
      <c r="AA1471" s="165"/>
    </row>
    <row r="1472" spans="27:27" x14ac:dyDescent="0.3">
      <c r="AA1472" s="165"/>
    </row>
    <row r="1473" spans="27:27" x14ac:dyDescent="0.3">
      <c r="AA1473" s="165"/>
    </row>
    <row r="1474" spans="27:27" x14ac:dyDescent="0.3">
      <c r="AA1474" s="165"/>
    </row>
    <row r="1475" spans="27:27" x14ac:dyDescent="0.3">
      <c r="AA1475" s="165"/>
    </row>
    <row r="1476" spans="27:27" x14ac:dyDescent="0.3">
      <c r="AA1476" s="165"/>
    </row>
    <row r="1477" spans="27:27" x14ac:dyDescent="0.3">
      <c r="AA1477" s="165"/>
    </row>
    <row r="1478" spans="27:27" x14ac:dyDescent="0.3">
      <c r="AA1478" s="165"/>
    </row>
    <row r="1479" spans="27:27" x14ac:dyDescent="0.3">
      <c r="AA1479" s="165"/>
    </row>
    <row r="1480" spans="27:27" x14ac:dyDescent="0.3">
      <c r="AA1480" s="165"/>
    </row>
    <row r="1481" spans="27:27" x14ac:dyDescent="0.3">
      <c r="AA1481" s="165"/>
    </row>
    <row r="1482" spans="27:27" x14ac:dyDescent="0.3">
      <c r="AA1482" s="165"/>
    </row>
    <row r="1483" spans="27:27" x14ac:dyDescent="0.3">
      <c r="AA1483" s="165"/>
    </row>
    <row r="1484" spans="27:27" x14ac:dyDescent="0.3">
      <c r="AA1484" s="165"/>
    </row>
    <row r="1485" spans="27:27" x14ac:dyDescent="0.3">
      <c r="AA1485" s="165"/>
    </row>
    <row r="1486" spans="27:27" x14ac:dyDescent="0.3">
      <c r="AA1486" s="165"/>
    </row>
    <row r="1487" spans="27:27" x14ac:dyDescent="0.3">
      <c r="AA1487" s="165"/>
    </row>
    <row r="1488" spans="27:27" x14ac:dyDescent="0.3">
      <c r="AA1488" s="165"/>
    </row>
    <row r="1489" spans="27:27" x14ac:dyDescent="0.3">
      <c r="AA1489" s="165"/>
    </row>
    <row r="1490" spans="27:27" x14ac:dyDescent="0.3">
      <c r="AA1490" s="165"/>
    </row>
    <row r="1491" spans="27:27" x14ac:dyDescent="0.3">
      <c r="AA1491" s="165"/>
    </row>
    <row r="1492" spans="27:27" x14ac:dyDescent="0.3">
      <c r="AA1492" s="165"/>
    </row>
    <row r="1493" spans="27:27" x14ac:dyDescent="0.3">
      <c r="AA1493" s="165"/>
    </row>
    <row r="1494" spans="27:27" x14ac:dyDescent="0.3">
      <c r="AA1494" s="165"/>
    </row>
    <row r="1495" spans="27:27" x14ac:dyDescent="0.3">
      <c r="AA1495" s="165"/>
    </row>
    <row r="1496" spans="27:27" x14ac:dyDescent="0.3">
      <c r="AA1496" s="165"/>
    </row>
    <row r="1497" spans="27:27" x14ac:dyDescent="0.3">
      <c r="AA1497" s="165"/>
    </row>
    <row r="1498" spans="27:27" x14ac:dyDescent="0.3">
      <c r="AA1498" s="165"/>
    </row>
    <row r="1499" spans="27:27" x14ac:dyDescent="0.3">
      <c r="AA1499" s="165"/>
    </row>
    <row r="1500" spans="27:27" x14ac:dyDescent="0.3">
      <c r="AA1500" s="165"/>
    </row>
    <row r="1501" spans="27:27" x14ac:dyDescent="0.3">
      <c r="AA1501" s="165"/>
    </row>
    <row r="1502" spans="27:27" x14ac:dyDescent="0.3">
      <c r="AA1502" s="165"/>
    </row>
    <row r="1503" spans="27:27" x14ac:dyDescent="0.3">
      <c r="AA1503" s="165"/>
    </row>
    <row r="1504" spans="27:27" x14ac:dyDescent="0.3">
      <c r="AA1504" s="165"/>
    </row>
    <row r="1505" spans="27:27" x14ac:dyDescent="0.3">
      <c r="AA1505" s="165"/>
    </row>
    <row r="1506" spans="27:27" x14ac:dyDescent="0.3">
      <c r="AA1506" s="165"/>
    </row>
    <row r="1507" spans="27:27" x14ac:dyDescent="0.3">
      <c r="AA1507" s="165"/>
    </row>
    <row r="1508" spans="27:27" x14ac:dyDescent="0.3">
      <c r="AA1508" s="165"/>
    </row>
    <row r="1509" spans="27:27" x14ac:dyDescent="0.3">
      <c r="AA1509" s="165"/>
    </row>
    <row r="1510" spans="27:27" x14ac:dyDescent="0.3">
      <c r="AA1510" s="165"/>
    </row>
    <row r="1511" spans="27:27" x14ac:dyDescent="0.3">
      <c r="AA1511" s="165"/>
    </row>
    <row r="1512" spans="27:27" x14ac:dyDescent="0.3">
      <c r="AA1512" s="165"/>
    </row>
    <row r="1513" spans="27:27" x14ac:dyDescent="0.3">
      <c r="AA1513" s="165"/>
    </row>
    <row r="1514" spans="27:27" x14ac:dyDescent="0.3">
      <c r="AA1514" s="165"/>
    </row>
    <row r="1515" spans="27:27" x14ac:dyDescent="0.3">
      <c r="AA1515" s="165"/>
    </row>
    <row r="1516" spans="27:27" x14ac:dyDescent="0.3">
      <c r="AA1516" s="165"/>
    </row>
    <row r="1517" spans="27:27" x14ac:dyDescent="0.3">
      <c r="AA1517" s="165"/>
    </row>
    <row r="1518" spans="27:27" x14ac:dyDescent="0.3">
      <c r="AA1518" s="165"/>
    </row>
    <row r="1519" spans="27:27" x14ac:dyDescent="0.3">
      <c r="AA1519" s="165"/>
    </row>
    <row r="1520" spans="27:27" x14ac:dyDescent="0.3">
      <c r="AA1520" s="165"/>
    </row>
    <row r="1521" spans="27:27" x14ac:dyDescent="0.3">
      <c r="AA1521" s="165"/>
    </row>
    <row r="1522" spans="27:27" x14ac:dyDescent="0.3">
      <c r="AA1522" s="165"/>
    </row>
    <row r="1523" spans="27:27" x14ac:dyDescent="0.3">
      <c r="AA1523" s="165"/>
    </row>
    <row r="1524" spans="27:27" x14ac:dyDescent="0.3">
      <c r="AA1524" s="165"/>
    </row>
    <row r="1525" spans="27:27" x14ac:dyDescent="0.3">
      <c r="AA1525" s="165"/>
    </row>
    <row r="1526" spans="27:27" x14ac:dyDescent="0.3">
      <c r="AA1526" s="165"/>
    </row>
    <row r="1527" spans="27:27" x14ac:dyDescent="0.3">
      <c r="AA1527" s="165"/>
    </row>
    <row r="1528" spans="27:27" x14ac:dyDescent="0.3">
      <c r="AA1528" s="165"/>
    </row>
    <row r="1529" spans="27:27" x14ac:dyDescent="0.3">
      <c r="AA1529" s="165"/>
    </row>
    <row r="1530" spans="27:27" x14ac:dyDescent="0.3">
      <c r="AA1530" s="165"/>
    </row>
    <row r="1531" spans="27:27" x14ac:dyDescent="0.3">
      <c r="AA1531" s="165"/>
    </row>
    <row r="1532" spans="27:27" x14ac:dyDescent="0.3">
      <c r="AA1532" s="165"/>
    </row>
    <row r="1533" spans="27:27" x14ac:dyDescent="0.3">
      <c r="AA1533" s="165"/>
    </row>
    <row r="1534" spans="27:27" x14ac:dyDescent="0.3">
      <c r="AA1534" s="165"/>
    </row>
    <row r="1535" spans="27:27" x14ac:dyDescent="0.3">
      <c r="AA1535" s="165"/>
    </row>
    <row r="1536" spans="27:27" x14ac:dyDescent="0.3">
      <c r="AA1536" s="165"/>
    </row>
    <row r="1537" spans="27:27" x14ac:dyDescent="0.3">
      <c r="AA1537" s="165"/>
    </row>
    <row r="1538" spans="27:27" x14ac:dyDescent="0.3">
      <c r="AA1538" s="165"/>
    </row>
    <row r="1539" spans="27:27" x14ac:dyDescent="0.3">
      <c r="AA1539" s="165"/>
    </row>
    <row r="1540" spans="27:27" x14ac:dyDescent="0.3">
      <c r="AA1540" s="165"/>
    </row>
    <row r="1541" spans="27:27" x14ac:dyDescent="0.3">
      <c r="AA1541" s="165"/>
    </row>
    <row r="1542" spans="27:27" x14ac:dyDescent="0.3">
      <c r="AA1542" s="165"/>
    </row>
    <row r="1543" spans="27:27" x14ac:dyDescent="0.3">
      <c r="AA1543" s="165"/>
    </row>
    <row r="1544" spans="27:27" x14ac:dyDescent="0.3">
      <c r="AA1544" s="165"/>
    </row>
    <row r="1545" spans="27:27" x14ac:dyDescent="0.3">
      <c r="AA1545" s="165"/>
    </row>
    <row r="1546" spans="27:27" x14ac:dyDescent="0.3">
      <c r="AA1546" s="165"/>
    </row>
    <row r="1547" spans="27:27" x14ac:dyDescent="0.3">
      <c r="AA1547" s="165"/>
    </row>
    <row r="1548" spans="27:27" x14ac:dyDescent="0.3">
      <c r="AA1548" s="165"/>
    </row>
    <row r="1549" spans="27:27" x14ac:dyDescent="0.3">
      <c r="AA1549" s="165"/>
    </row>
    <row r="1550" spans="27:27" x14ac:dyDescent="0.3">
      <c r="AA1550" s="165"/>
    </row>
    <row r="1551" spans="27:27" x14ac:dyDescent="0.3">
      <c r="AA1551" s="165"/>
    </row>
    <row r="1552" spans="27:27" x14ac:dyDescent="0.3">
      <c r="AA1552" s="165"/>
    </row>
    <row r="1553" spans="27:27" x14ac:dyDescent="0.3">
      <c r="AA1553" s="165"/>
    </row>
    <row r="1554" spans="27:27" x14ac:dyDescent="0.3">
      <c r="AA1554" s="165"/>
    </row>
    <row r="1555" spans="27:27" x14ac:dyDescent="0.3">
      <c r="AA1555" s="165"/>
    </row>
    <row r="1556" spans="27:27" x14ac:dyDescent="0.3">
      <c r="AA1556" s="165"/>
    </row>
    <row r="1557" spans="27:27" x14ac:dyDescent="0.3">
      <c r="AA1557" s="165"/>
    </row>
    <row r="1558" spans="27:27" x14ac:dyDescent="0.3">
      <c r="AA1558" s="165"/>
    </row>
    <row r="1559" spans="27:27" x14ac:dyDescent="0.3">
      <c r="AA1559" s="165"/>
    </row>
    <row r="1560" spans="27:27" x14ac:dyDescent="0.3">
      <c r="AA1560" s="165"/>
    </row>
    <row r="1561" spans="27:27" x14ac:dyDescent="0.3">
      <c r="AA1561" s="165"/>
    </row>
    <row r="1562" spans="27:27" x14ac:dyDescent="0.3">
      <c r="AA1562" s="165"/>
    </row>
    <row r="1563" spans="27:27" x14ac:dyDescent="0.3">
      <c r="AA1563" s="165"/>
    </row>
    <row r="1564" spans="27:27" x14ac:dyDescent="0.3">
      <c r="AA1564" s="165"/>
    </row>
    <row r="1565" spans="27:27" x14ac:dyDescent="0.3">
      <c r="AA1565" s="165"/>
    </row>
    <row r="1566" spans="27:27" x14ac:dyDescent="0.3">
      <c r="AA1566" s="165"/>
    </row>
    <row r="1567" spans="27:27" x14ac:dyDescent="0.3">
      <c r="AA1567" s="165"/>
    </row>
    <row r="1568" spans="27:27" x14ac:dyDescent="0.3">
      <c r="AA1568" s="165"/>
    </row>
    <row r="1569" spans="27:27" x14ac:dyDescent="0.3">
      <c r="AA1569" s="165"/>
    </row>
    <row r="1570" spans="27:27" x14ac:dyDescent="0.3">
      <c r="AA1570" s="165"/>
    </row>
    <row r="1571" spans="27:27" x14ac:dyDescent="0.3">
      <c r="AA1571" s="165"/>
    </row>
    <row r="1572" spans="27:27" x14ac:dyDescent="0.3">
      <c r="AA1572" s="165"/>
    </row>
    <row r="1573" spans="27:27" x14ac:dyDescent="0.3">
      <c r="AA1573" s="165"/>
    </row>
    <row r="1574" spans="27:27" x14ac:dyDescent="0.3">
      <c r="AA1574" s="165"/>
    </row>
    <row r="1575" spans="27:27" x14ac:dyDescent="0.3">
      <c r="AA1575" s="165"/>
    </row>
    <row r="1576" spans="27:27" x14ac:dyDescent="0.3">
      <c r="AA1576" s="165"/>
    </row>
    <row r="1577" spans="27:27" x14ac:dyDescent="0.3">
      <c r="AA1577" s="165"/>
    </row>
    <row r="1578" spans="27:27" x14ac:dyDescent="0.3">
      <c r="AA1578" s="165"/>
    </row>
    <row r="1579" spans="27:27" x14ac:dyDescent="0.3">
      <c r="AA1579" s="165"/>
    </row>
    <row r="1580" spans="27:27" x14ac:dyDescent="0.3">
      <c r="AA1580" s="165"/>
    </row>
    <row r="1581" spans="27:27" x14ac:dyDescent="0.3">
      <c r="AA1581" s="165"/>
    </row>
    <row r="1582" spans="27:27" x14ac:dyDescent="0.3">
      <c r="AA1582" s="165"/>
    </row>
    <row r="1583" spans="27:27" x14ac:dyDescent="0.3">
      <c r="AA1583" s="165"/>
    </row>
    <row r="1584" spans="27:27" x14ac:dyDescent="0.3">
      <c r="AA1584" s="165"/>
    </row>
    <row r="1585" spans="27:27" x14ac:dyDescent="0.3">
      <c r="AA1585" s="165"/>
    </row>
    <row r="1586" spans="27:27" x14ac:dyDescent="0.3">
      <c r="AA1586" s="165"/>
    </row>
    <row r="1587" spans="27:27" x14ac:dyDescent="0.3">
      <c r="AA1587" s="165"/>
    </row>
    <row r="1588" spans="27:27" x14ac:dyDescent="0.3">
      <c r="AA1588" s="165"/>
    </row>
    <row r="1589" spans="27:27" x14ac:dyDescent="0.3">
      <c r="AA1589" s="165"/>
    </row>
    <row r="1590" spans="27:27" x14ac:dyDescent="0.3">
      <c r="AA1590" s="165"/>
    </row>
    <row r="1591" spans="27:27" x14ac:dyDescent="0.3">
      <c r="AA1591" s="165"/>
    </row>
    <row r="1592" spans="27:27" x14ac:dyDescent="0.3">
      <c r="AA1592" s="165"/>
    </row>
    <row r="1593" spans="27:27" x14ac:dyDescent="0.3">
      <c r="AA1593" s="165"/>
    </row>
    <row r="1594" spans="27:27" x14ac:dyDescent="0.3">
      <c r="AA1594" s="165"/>
    </row>
    <row r="1595" spans="27:27" x14ac:dyDescent="0.3">
      <c r="AA1595" s="165"/>
    </row>
    <row r="1596" spans="27:27" x14ac:dyDescent="0.3">
      <c r="AA1596" s="165"/>
    </row>
    <row r="1597" spans="27:27" x14ac:dyDescent="0.3">
      <c r="AA1597" s="165"/>
    </row>
    <row r="1598" spans="27:27" x14ac:dyDescent="0.3">
      <c r="AA1598" s="165"/>
    </row>
    <row r="1599" spans="27:27" x14ac:dyDescent="0.3">
      <c r="AA1599" s="165"/>
    </row>
    <row r="1600" spans="27:27" x14ac:dyDescent="0.3">
      <c r="AA1600" s="165"/>
    </row>
    <row r="1601" spans="27:27" x14ac:dyDescent="0.3">
      <c r="AA1601" s="165"/>
    </row>
    <row r="1602" spans="27:27" x14ac:dyDescent="0.3">
      <c r="AA1602" s="165"/>
    </row>
    <row r="1603" spans="27:27" x14ac:dyDescent="0.3">
      <c r="AA1603" s="165"/>
    </row>
    <row r="1604" spans="27:27" x14ac:dyDescent="0.3">
      <c r="AA1604" s="165"/>
    </row>
    <row r="1605" spans="27:27" x14ac:dyDescent="0.3">
      <c r="AA1605" s="165"/>
    </row>
    <row r="1606" spans="27:27" x14ac:dyDescent="0.3">
      <c r="AA1606" s="165"/>
    </row>
    <row r="1607" spans="27:27" x14ac:dyDescent="0.3">
      <c r="AA1607" s="165"/>
    </row>
    <row r="1608" spans="27:27" x14ac:dyDescent="0.3">
      <c r="AA1608" s="165"/>
    </row>
    <row r="1609" spans="27:27" x14ac:dyDescent="0.3">
      <c r="AA1609" s="165"/>
    </row>
    <row r="1610" spans="27:27" x14ac:dyDescent="0.3">
      <c r="AA1610" s="165"/>
    </row>
    <row r="1611" spans="27:27" x14ac:dyDescent="0.3">
      <c r="AA1611" s="165"/>
    </row>
    <row r="1612" spans="27:27" x14ac:dyDescent="0.3">
      <c r="AA1612" s="165"/>
    </row>
    <row r="1613" spans="27:27" x14ac:dyDescent="0.3">
      <c r="AA1613" s="165"/>
    </row>
    <row r="1614" spans="27:27" x14ac:dyDescent="0.3">
      <c r="AA1614" s="165"/>
    </row>
    <row r="1615" spans="27:27" x14ac:dyDescent="0.3">
      <c r="AA1615" s="165"/>
    </row>
    <row r="1616" spans="27:27" x14ac:dyDescent="0.3">
      <c r="AA1616" s="165"/>
    </row>
    <row r="1617" spans="27:27" x14ac:dyDescent="0.3">
      <c r="AA1617" s="165"/>
    </row>
    <row r="1618" spans="27:27" x14ac:dyDescent="0.3">
      <c r="AA1618" s="165"/>
    </row>
    <row r="1619" spans="27:27" x14ac:dyDescent="0.3">
      <c r="AA1619" s="165"/>
    </row>
    <row r="1620" spans="27:27" x14ac:dyDescent="0.3">
      <c r="AA1620" s="165"/>
    </row>
    <row r="1621" spans="27:27" x14ac:dyDescent="0.3">
      <c r="AA1621" s="165"/>
    </row>
    <row r="1622" spans="27:27" x14ac:dyDescent="0.3">
      <c r="AA1622" s="165"/>
    </row>
    <row r="1623" spans="27:27" x14ac:dyDescent="0.3">
      <c r="AA1623" s="165"/>
    </row>
    <row r="1624" spans="27:27" x14ac:dyDescent="0.3">
      <c r="AA1624" s="165"/>
    </row>
    <row r="1625" spans="27:27" x14ac:dyDescent="0.3">
      <c r="AA1625" s="165"/>
    </row>
    <row r="1626" spans="27:27" x14ac:dyDescent="0.3">
      <c r="AA1626" s="165"/>
    </row>
    <row r="1627" spans="27:27" x14ac:dyDescent="0.3">
      <c r="AA1627" s="165"/>
    </row>
    <row r="1628" spans="27:27" x14ac:dyDescent="0.3">
      <c r="AA1628" s="165"/>
    </row>
    <row r="1629" spans="27:27" x14ac:dyDescent="0.3">
      <c r="AA1629" s="165"/>
    </row>
    <row r="1630" spans="27:27" x14ac:dyDescent="0.3">
      <c r="AA1630" s="165"/>
    </row>
    <row r="1631" spans="27:27" x14ac:dyDescent="0.3">
      <c r="AA1631" s="165"/>
    </row>
    <row r="1632" spans="27:27" x14ac:dyDescent="0.3">
      <c r="AA1632" s="165"/>
    </row>
    <row r="1633" spans="27:27" x14ac:dyDescent="0.3">
      <c r="AA1633" s="165"/>
    </row>
    <row r="1634" spans="27:27" x14ac:dyDescent="0.3">
      <c r="AA1634" s="165"/>
    </row>
    <row r="1635" spans="27:27" x14ac:dyDescent="0.3">
      <c r="AA1635" s="165"/>
    </row>
    <row r="1636" spans="27:27" x14ac:dyDescent="0.3">
      <c r="AA1636" s="165"/>
    </row>
    <row r="1637" spans="27:27" x14ac:dyDescent="0.3">
      <c r="AA1637" s="165"/>
    </row>
    <row r="1638" spans="27:27" x14ac:dyDescent="0.3">
      <c r="AA1638" s="165"/>
    </row>
    <row r="1639" spans="27:27" x14ac:dyDescent="0.3">
      <c r="AA1639" s="165"/>
    </row>
    <row r="1640" spans="27:27" x14ac:dyDescent="0.3">
      <c r="AA1640" s="165"/>
    </row>
    <row r="1641" spans="27:27" x14ac:dyDescent="0.3">
      <c r="AA1641" s="165"/>
    </row>
    <row r="1642" spans="27:27" x14ac:dyDescent="0.3">
      <c r="AA1642" s="165"/>
    </row>
    <row r="1643" spans="27:27" x14ac:dyDescent="0.3">
      <c r="AA1643" s="165"/>
    </row>
    <row r="1644" spans="27:27" x14ac:dyDescent="0.3">
      <c r="AA1644" s="165"/>
    </row>
    <row r="1645" spans="27:27" x14ac:dyDescent="0.3">
      <c r="AA1645" s="165"/>
    </row>
    <row r="1646" spans="27:27" x14ac:dyDescent="0.3">
      <c r="AA1646" s="165"/>
    </row>
    <row r="1647" spans="27:27" x14ac:dyDescent="0.3">
      <c r="AA1647" s="165"/>
    </row>
    <row r="1648" spans="27:27" x14ac:dyDescent="0.3">
      <c r="AA1648" s="165"/>
    </row>
    <row r="1649" spans="27:27" x14ac:dyDescent="0.3">
      <c r="AA1649" s="165"/>
    </row>
    <row r="1650" spans="27:27" x14ac:dyDescent="0.3">
      <c r="AA1650" s="165"/>
    </row>
    <row r="1651" spans="27:27" x14ac:dyDescent="0.3">
      <c r="AA1651" s="165"/>
    </row>
    <row r="1652" spans="27:27" x14ac:dyDescent="0.3">
      <c r="AA1652" s="165"/>
    </row>
    <row r="1653" spans="27:27" x14ac:dyDescent="0.3">
      <c r="AA1653" s="165"/>
    </row>
    <row r="1654" spans="27:27" x14ac:dyDescent="0.3">
      <c r="AA1654" s="165"/>
    </row>
    <row r="1655" spans="27:27" x14ac:dyDescent="0.3">
      <c r="AA1655" s="165"/>
    </row>
    <row r="1656" spans="27:27" x14ac:dyDescent="0.3">
      <c r="AA1656" s="165"/>
    </row>
    <row r="1657" spans="27:27" x14ac:dyDescent="0.3">
      <c r="AA1657" s="165"/>
    </row>
    <row r="1658" spans="27:27" x14ac:dyDescent="0.3">
      <c r="AA1658" s="165"/>
    </row>
    <row r="1659" spans="27:27" x14ac:dyDescent="0.3">
      <c r="AA1659" s="165"/>
    </row>
    <row r="1660" spans="27:27" x14ac:dyDescent="0.3">
      <c r="AA1660" s="165"/>
    </row>
    <row r="1661" spans="27:27" x14ac:dyDescent="0.3">
      <c r="AA1661" s="165"/>
    </row>
    <row r="1662" spans="27:27" x14ac:dyDescent="0.3">
      <c r="AA1662" s="165"/>
    </row>
    <row r="1663" spans="27:27" x14ac:dyDescent="0.3">
      <c r="AA1663" s="165"/>
    </row>
    <row r="1664" spans="27:27" x14ac:dyDescent="0.3">
      <c r="AA1664" s="165"/>
    </row>
    <row r="1665" spans="27:27" x14ac:dyDescent="0.3">
      <c r="AA1665" s="165"/>
    </row>
    <row r="1666" spans="27:27" x14ac:dyDescent="0.3">
      <c r="AA1666" s="165"/>
    </row>
    <row r="1667" spans="27:27" x14ac:dyDescent="0.3">
      <c r="AA1667" s="165"/>
    </row>
    <row r="1668" spans="27:27" x14ac:dyDescent="0.3">
      <c r="AA1668" s="165"/>
    </row>
    <row r="1669" spans="27:27" x14ac:dyDescent="0.3">
      <c r="AA1669" s="165"/>
    </row>
    <row r="1670" spans="27:27" x14ac:dyDescent="0.3">
      <c r="AA1670" s="165"/>
    </row>
    <row r="1671" spans="27:27" x14ac:dyDescent="0.3">
      <c r="AA1671" s="165"/>
    </row>
    <row r="1672" spans="27:27" x14ac:dyDescent="0.3">
      <c r="AA1672" s="165"/>
    </row>
    <row r="1673" spans="27:27" x14ac:dyDescent="0.3">
      <c r="AA1673" s="165"/>
    </row>
    <row r="1674" spans="27:27" x14ac:dyDescent="0.3">
      <c r="AA1674" s="165"/>
    </row>
    <row r="1675" spans="27:27" x14ac:dyDescent="0.3">
      <c r="AA1675" s="165"/>
    </row>
    <row r="1676" spans="27:27" x14ac:dyDescent="0.3">
      <c r="AA1676" s="165"/>
    </row>
    <row r="1677" spans="27:27" x14ac:dyDescent="0.3">
      <c r="AA1677" s="165"/>
    </row>
    <row r="1678" spans="27:27" x14ac:dyDescent="0.3">
      <c r="AA1678" s="165"/>
    </row>
    <row r="1679" spans="27:27" x14ac:dyDescent="0.3">
      <c r="AA1679" s="165"/>
    </row>
    <row r="1680" spans="27:27" x14ac:dyDescent="0.3">
      <c r="AA1680" s="165"/>
    </row>
    <row r="1681" spans="27:27" x14ac:dyDescent="0.3">
      <c r="AA1681" s="165"/>
    </row>
    <row r="1682" spans="27:27" x14ac:dyDescent="0.3">
      <c r="AA1682" s="165"/>
    </row>
    <row r="1683" spans="27:27" x14ac:dyDescent="0.3">
      <c r="AA1683" s="165"/>
    </row>
    <row r="1684" spans="27:27" x14ac:dyDescent="0.3">
      <c r="AA1684" s="165"/>
    </row>
    <row r="1685" spans="27:27" x14ac:dyDescent="0.3">
      <c r="AA1685" s="165"/>
    </row>
    <row r="1686" spans="27:27" x14ac:dyDescent="0.3">
      <c r="AA1686" s="165"/>
    </row>
    <row r="1687" spans="27:27" x14ac:dyDescent="0.3">
      <c r="AA1687" s="165"/>
    </row>
    <row r="1688" spans="27:27" x14ac:dyDescent="0.3">
      <c r="AA1688" s="165"/>
    </row>
    <row r="1689" spans="27:27" x14ac:dyDescent="0.3">
      <c r="AA1689" s="165"/>
    </row>
    <row r="1690" spans="27:27" x14ac:dyDescent="0.3">
      <c r="AA1690" s="165"/>
    </row>
    <row r="1691" spans="27:27" x14ac:dyDescent="0.3">
      <c r="AA1691" s="165"/>
    </row>
    <row r="1692" spans="27:27" x14ac:dyDescent="0.3">
      <c r="AA1692" s="165"/>
    </row>
    <row r="1693" spans="27:27" x14ac:dyDescent="0.3">
      <c r="AA1693" s="165"/>
    </row>
    <row r="1694" spans="27:27" x14ac:dyDescent="0.3">
      <c r="AA1694" s="165"/>
    </row>
    <row r="1695" spans="27:27" x14ac:dyDescent="0.3">
      <c r="AA1695" s="165"/>
    </row>
    <row r="1696" spans="27:27" x14ac:dyDescent="0.3">
      <c r="AA1696" s="165"/>
    </row>
    <row r="1697" spans="27:27" x14ac:dyDescent="0.3">
      <c r="AA1697" s="165"/>
    </row>
    <row r="1698" spans="27:27" x14ac:dyDescent="0.3">
      <c r="AA1698" s="165"/>
    </row>
    <row r="1699" spans="27:27" x14ac:dyDescent="0.3">
      <c r="AA1699" s="165"/>
    </row>
    <row r="1700" spans="27:27" x14ac:dyDescent="0.3">
      <c r="AA1700" s="165"/>
    </row>
    <row r="1701" spans="27:27" x14ac:dyDescent="0.3">
      <c r="AA1701" s="165"/>
    </row>
    <row r="1702" spans="27:27" x14ac:dyDescent="0.3">
      <c r="AA1702" s="165"/>
    </row>
    <row r="1703" spans="27:27" x14ac:dyDescent="0.3">
      <c r="AA1703" s="165"/>
    </row>
    <row r="1704" spans="27:27" x14ac:dyDescent="0.3">
      <c r="AA1704" s="165"/>
    </row>
    <row r="1705" spans="27:27" x14ac:dyDescent="0.3">
      <c r="AA1705" s="165"/>
    </row>
    <row r="1706" spans="27:27" x14ac:dyDescent="0.3">
      <c r="AA1706" s="165"/>
    </row>
    <row r="1707" spans="27:27" x14ac:dyDescent="0.3">
      <c r="AA1707" s="165"/>
    </row>
    <row r="1708" spans="27:27" x14ac:dyDescent="0.3">
      <c r="AA1708" s="165"/>
    </row>
    <row r="1709" spans="27:27" x14ac:dyDescent="0.3">
      <c r="AA1709" s="165"/>
    </row>
    <row r="1710" spans="27:27" x14ac:dyDescent="0.3">
      <c r="AA1710" s="165"/>
    </row>
    <row r="1711" spans="27:27" x14ac:dyDescent="0.3">
      <c r="AA1711" s="165"/>
    </row>
    <row r="1712" spans="27:27" x14ac:dyDescent="0.3">
      <c r="AA1712" s="165"/>
    </row>
    <row r="1713" spans="27:27" x14ac:dyDescent="0.3">
      <c r="AA1713" s="165"/>
    </row>
    <row r="1714" spans="27:27" x14ac:dyDescent="0.3">
      <c r="AA1714" s="165"/>
    </row>
    <row r="1715" spans="27:27" x14ac:dyDescent="0.3">
      <c r="AA1715" s="165"/>
    </row>
    <row r="1716" spans="27:27" x14ac:dyDescent="0.3">
      <c r="AA1716" s="165"/>
    </row>
    <row r="1717" spans="27:27" x14ac:dyDescent="0.3">
      <c r="AA1717" s="165"/>
    </row>
    <row r="1718" spans="27:27" x14ac:dyDescent="0.3">
      <c r="AA1718" s="165"/>
    </row>
    <row r="1719" spans="27:27" x14ac:dyDescent="0.3">
      <c r="AA1719" s="165"/>
    </row>
    <row r="1720" spans="27:27" x14ac:dyDescent="0.3">
      <c r="AA1720" s="165"/>
    </row>
    <row r="1721" spans="27:27" x14ac:dyDescent="0.3">
      <c r="AA1721" s="165"/>
    </row>
    <row r="1722" spans="27:27" x14ac:dyDescent="0.3">
      <c r="AA1722" s="165"/>
    </row>
    <row r="1723" spans="27:27" x14ac:dyDescent="0.3">
      <c r="AA1723" s="165"/>
    </row>
    <row r="1724" spans="27:27" x14ac:dyDescent="0.3">
      <c r="AA1724" s="165"/>
    </row>
    <row r="1725" spans="27:27" x14ac:dyDescent="0.3">
      <c r="AA1725" s="165"/>
    </row>
    <row r="1726" spans="27:27" x14ac:dyDescent="0.3">
      <c r="AA1726" s="165"/>
    </row>
    <row r="1727" spans="27:27" x14ac:dyDescent="0.3">
      <c r="AA1727" s="165"/>
    </row>
    <row r="1728" spans="27:27" x14ac:dyDescent="0.3">
      <c r="AA1728" s="165"/>
    </row>
    <row r="1729" spans="27:27" x14ac:dyDescent="0.3">
      <c r="AA1729" s="165"/>
    </row>
    <row r="1730" spans="27:27" x14ac:dyDescent="0.3">
      <c r="AA1730" s="165"/>
    </row>
    <row r="1731" spans="27:27" x14ac:dyDescent="0.3">
      <c r="AA1731" s="165"/>
    </row>
    <row r="1732" spans="27:27" x14ac:dyDescent="0.3">
      <c r="AA1732" s="165"/>
    </row>
    <row r="1733" spans="27:27" x14ac:dyDescent="0.3">
      <c r="AA1733" s="165"/>
    </row>
    <row r="1734" spans="27:27" x14ac:dyDescent="0.3">
      <c r="AA1734" s="165"/>
    </row>
    <row r="1735" spans="27:27" x14ac:dyDescent="0.3">
      <c r="AA1735" s="165"/>
    </row>
    <row r="1736" spans="27:27" x14ac:dyDescent="0.3">
      <c r="AA1736" s="165"/>
    </row>
    <row r="1737" spans="27:27" x14ac:dyDescent="0.3">
      <c r="AA1737" s="165"/>
    </row>
    <row r="1738" spans="27:27" x14ac:dyDescent="0.3">
      <c r="AA1738" s="165"/>
    </row>
    <row r="1739" spans="27:27" x14ac:dyDescent="0.3">
      <c r="AA1739" s="165"/>
    </row>
    <row r="1740" spans="27:27" x14ac:dyDescent="0.3">
      <c r="AA1740" s="165"/>
    </row>
    <row r="1741" spans="27:27" x14ac:dyDescent="0.3">
      <c r="AA1741" s="165"/>
    </row>
    <row r="1742" spans="27:27" x14ac:dyDescent="0.3">
      <c r="AA1742" s="165"/>
    </row>
    <row r="1743" spans="27:27" x14ac:dyDescent="0.3">
      <c r="AA1743" s="165"/>
    </row>
    <row r="1744" spans="27:27" x14ac:dyDescent="0.3">
      <c r="AA1744" s="165"/>
    </row>
    <row r="1745" spans="27:27" x14ac:dyDescent="0.3">
      <c r="AA1745" s="165"/>
    </row>
    <row r="1746" spans="27:27" x14ac:dyDescent="0.3">
      <c r="AA1746" s="165"/>
    </row>
    <row r="1747" spans="27:27" x14ac:dyDescent="0.3">
      <c r="AA1747" s="165"/>
    </row>
    <row r="1748" spans="27:27" x14ac:dyDescent="0.3">
      <c r="AA1748" s="165"/>
    </row>
    <row r="1749" spans="27:27" x14ac:dyDescent="0.3">
      <c r="AA1749" s="165"/>
    </row>
    <row r="1750" spans="27:27" x14ac:dyDescent="0.3">
      <c r="AA1750" s="165"/>
    </row>
    <row r="1751" spans="27:27" x14ac:dyDescent="0.3">
      <c r="AA1751" s="165"/>
    </row>
    <row r="1752" spans="27:27" x14ac:dyDescent="0.3">
      <c r="AA1752" s="165"/>
    </row>
    <row r="1753" spans="27:27" x14ac:dyDescent="0.3">
      <c r="AA1753" s="165"/>
    </row>
    <row r="1754" spans="27:27" x14ac:dyDescent="0.3">
      <c r="AA1754" s="165"/>
    </row>
    <row r="1755" spans="27:27" x14ac:dyDescent="0.3">
      <c r="AA1755" s="165"/>
    </row>
    <row r="1756" spans="27:27" x14ac:dyDescent="0.3">
      <c r="AA1756" s="165"/>
    </row>
    <row r="1757" spans="27:27" x14ac:dyDescent="0.3">
      <c r="AA1757" s="165"/>
    </row>
    <row r="1758" spans="27:27" x14ac:dyDescent="0.3">
      <c r="AA1758" s="165"/>
    </row>
    <row r="1759" spans="27:27" x14ac:dyDescent="0.3">
      <c r="AA1759" s="165"/>
    </row>
    <row r="1760" spans="27:27" x14ac:dyDescent="0.3">
      <c r="AA1760" s="165"/>
    </row>
    <row r="1761" spans="27:27" x14ac:dyDescent="0.3">
      <c r="AA1761" s="165"/>
    </row>
    <row r="1762" spans="27:27" x14ac:dyDescent="0.3">
      <c r="AA1762" s="165"/>
    </row>
    <row r="1763" spans="27:27" x14ac:dyDescent="0.3">
      <c r="AA1763" s="165"/>
    </row>
    <row r="1764" spans="27:27" x14ac:dyDescent="0.3">
      <c r="AA1764" s="165"/>
    </row>
    <row r="1765" spans="27:27" x14ac:dyDescent="0.3">
      <c r="AA1765" s="165"/>
    </row>
    <row r="1766" spans="27:27" x14ac:dyDescent="0.3">
      <c r="AA1766" s="165"/>
    </row>
    <row r="1767" spans="27:27" x14ac:dyDescent="0.3">
      <c r="AA1767" s="165"/>
    </row>
    <row r="1768" spans="27:27" x14ac:dyDescent="0.3">
      <c r="AA1768" s="165"/>
    </row>
    <row r="1769" spans="27:27" x14ac:dyDescent="0.3">
      <c r="AA1769" s="165"/>
    </row>
    <row r="1770" spans="27:27" x14ac:dyDescent="0.3">
      <c r="AA1770" s="165"/>
    </row>
    <row r="1771" spans="27:27" x14ac:dyDescent="0.3">
      <c r="AA1771" s="165"/>
    </row>
    <row r="1772" spans="27:27" x14ac:dyDescent="0.3">
      <c r="AA1772" s="165"/>
    </row>
    <row r="1773" spans="27:27" x14ac:dyDescent="0.3">
      <c r="AA1773" s="165"/>
    </row>
    <row r="1774" spans="27:27" x14ac:dyDescent="0.3">
      <c r="AA1774" s="165"/>
    </row>
    <row r="1775" spans="27:27" x14ac:dyDescent="0.3">
      <c r="AA1775" s="165"/>
    </row>
    <row r="1776" spans="27:27" x14ac:dyDescent="0.3">
      <c r="AA1776" s="165"/>
    </row>
    <row r="1777" spans="27:27" x14ac:dyDescent="0.3">
      <c r="AA1777" s="165"/>
    </row>
    <row r="1778" spans="27:27" x14ac:dyDescent="0.3">
      <c r="AA1778" s="165"/>
    </row>
    <row r="1779" spans="27:27" x14ac:dyDescent="0.3">
      <c r="AA1779" s="165"/>
    </row>
    <row r="1780" spans="27:27" x14ac:dyDescent="0.3">
      <c r="AA1780" s="165"/>
    </row>
    <row r="1781" spans="27:27" x14ac:dyDescent="0.3">
      <c r="AA1781" s="165"/>
    </row>
    <row r="1782" spans="27:27" x14ac:dyDescent="0.3">
      <c r="AA1782" s="165"/>
    </row>
    <row r="1783" spans="27:27" x14ac:dyDescent="0.3">
      <c r="AA1783" s="165"/>
    </row>
    <row r="1784" spans="27:27" x14ac:dyDescent="0.3">
      <c r="AA1784" s="165"/>
    </row>
    <row r="1785" spans="27:27" x14ac:dyDescent="0.3">
      <c r="AA1785" s="165"/>
    </row>
    <row r="1786" spans="27:27" x14ac:dyDescent="0.3">
      <c r="AA1786" s="165"/>
    </row>
    <row r="1787" spans="27:27" x14ac:dyDescent="0.3">
      <c r="AA1787" s="165"/>
    </row>
    <row r="1788" spans="27:27" x14ac:dyDescent="0.3">
      <c r="AA1788" s="165"/>
    </row>
    <row r="1789" spans="27:27" x14ac:dyDescent="0.3">
      <c r="AA1789" s="165"/>
    </row>
    <row r="1790" spans="27:27" x14ac:dyDescent="0.3">
      <c r="AA1790" s="165"/>
    </row>
    <row r="1791" spans="27:27" x14ac:dyDescent="0.3">
      <c r="AA1791" s="165"/>
    </row>
    <row r="1792" spans="27:27" x14ac:dyDescent="0.3">
      <c r="AA1792" s="165"/>
    </row>
    <row r="1793" spans="27:27" x14ac:dyDescent="0.3">
      <c r="AA1793" s="165"/>
    </row>
    <row r="1794" spans="27:27" x14ac:dyDescent="0.3">
      <c r="AA1794" s="165"/>
    </row>
    <row r="1795" spans="27:27" x14ac:dyDescent="0.3">
      <c r="AA1795" s="165"/>
    </row>
    <row r="1796" spans="27:27" x14ac:dyDescent="0.3">
      <c r="AA1796" s="165"/>
    </row>
    <row r="1797" spans="27:27" x14ac:dyDescent="0.3">
      <c r="AA1797" s="165"/>
    </row>
    <row r="1798" spans="27:27" x14ac:dyDescent="0.3">
      <c r="AA1798" s="165"/>
    </row>
    <row r="1799" spans="27:27" x14ac:dyDescent="0.3">
      <c r="AA1799" s="165"/>
    </row>
    <row r="1800" spans="27:27" x14ac:dyDescent="0.3">
      <c r="AA1800" s="165"/>
    </row>
    <row r="1801" spans="27:27" x14ac:dyDescent="0.3">
      <c r="AA1801" s="165"/>
    </row>
    <row r="1802" spans="27:27" x14ac:dyDescent="0.3">
      <c r="AA1802" s="165"/>
    </row>
    <row r="1803" spans="27:27" x14ac:dyDescent="0.3">
      <c r="AA1803" s="165"/>
    </row>
    <row r="1804" spans="27:27" x14ac:dyDescent="0.3">
      <c r="AA1804" s="165"/>
    </row>
    <row r="1805" spans="27:27" x14ac:dyDescent="0.3">
      <c r="AA1805" s="165"/>
    </row>
    <row r="1806" spans="27:27" x14ac:dyDescent="0.3">
      <c r="AA1806" s="165"/>
    </row>
    <row r="1807" spans="27:27" x14ac:dyDescent="0.3">
      <c r="AA1807" s="165"/>
    </row>
    <row r="1808" spans="27:27" x14ac:dyDescent="0.3">
      <c r="AA1808" s="165"/>
    </row>
    <row r="1809" spans="27:27" x14ac:dyDescent="0.3">
      <c r="AA1809" s="165"/>
    </row>
    <row r="1810" spans="27:27" x14ac:dyDescent="0.3">
      <c r="AA1810" s="165"/>
    </row>
    <row r="1811" spans="27:27" x14ac:dyDescent="0.3">
      <c r="AA1811" s="165"/>
    </row>
    <row r="1812" spans="27:27" x14ac:dyDescent="0.3">
      <c r="AA1812" s="165"/>
    </row>
    <row r="1813" spans="27:27" x14ac:dyDescent="0.3">
      <c r="AA1813" s="165"/>
    </row>
    <row r="1814" spans="27:27" x14ac:dyDescent="0.3">
      <c r="AA1814" s="165"/>
    </row>
    <row r="1815" spans="27:27" x14ac:dyDescent="0.3">
      <c r="AA1815" s="165"/>
    </row>
    <row r="1816" spans="27:27" x14ac:dyDescent="0.3">
      <c r="AA1816" s="165"/>
    </row>
    <row r="1817" spans="27:27" x14ac:dyDescent="0.3">
      <c r="AA1817" s="165"/>
    </row>
    <row r="1818" spans="27:27" x14ac:dyDescent="0.3">
      <c r="AA1818" s="165"/>
    </row>
    <row r="1819" spans="27:27" x14ac:dyDescent="0.3">
      <c r="AA1819" s="165"/>
    </row>
    <row r="1820" spans="27:27" x14ac:dyDescent="0.3">
      <c r="AA1820" s="165"/>
    </row>
    <row r="1821" spans="27:27" x14ac:dyDescent="0.3">
      <c r="AA1821" s="165"/>
    </row>
    <row r="1822" spans="27:27" x14ac:dyDescent="0.3">
      <c r="AA1822" s="165"/>
    </row>
    <row r="1823" spans="27:27" x14ac:dyDescent="0.3">
      <c r="AA1823" s="165"/>
    </row>
    <row r="1824" spans="27:27" x14ac:dyDescent="0.3">
      <c r="AA1824" s="165"/>
    </row>
    <row r="1825" spans="27:27" x14ac:dyDescent="0.3">
      <c r="AA1825" s="165"/>
    </row>
    <row r="1826" spans="27:27" x14ac:dyDescent="0.3">
      <c r="AA1826" s="165"/>
    </row>
    <row r="1827" spans="27:27" x14ac:dyDescent="0.3">
      <c r="AA1827" s="165"/>
    </row>
    <row r="1828" spans="27:27" x14ac:dyDescent="0.3">
      <c r="AA1828" s="165"/>
    </row>
    <row r="1829" spans="27:27" x14ac:dyDescent="0.3">
      <c r="AA1829" s="165"/>
    </row>
    <row r="1830" spans="27:27" x14ac:dyDescent="0.3">
      <c r="AA1830" s="165"/>
    </row>
    <row r="1831" spans="27:27" x14ac:dyDescent="0.3">
      <c r="AA1831" s="165"/>
    </row>
    <row r="1832" spans="27:27" x14ac:dyDescent="0.3">
      <c r="AA1832" s="165"/>
    </row>
    <row r="1833" spans="27:27" x14ac:dyDescent="0.3">
      <c r="AA1833" s="165"/>
    </row>
    <row r="1834" spans="27:27" x14ac:dyDescent="0.3">
      <c r="AA1834" s="165"/>
    </row>
    <row r="1835" spans="27:27" x14ac:dyDescent="0.3">
      <c r="AA1835" s="165"/>
    </row>
    <row r="1836" spans="27:27" x14ac:dyDescent="0.3">
      <c r="AA1836" s="165"/>
    </row>
    <row r="1837" spans="27:27" x14ac:dyDescent="0.3">
      <c r="AA1837" s="165"/>
    </row>
    <row r="1838" spans="27:27" x14ac:dyDescent="0.3">
      <c r="AA1838" s="165"/>
    </row>
    <row r="1839" spans="27:27" x14ac:dyDescent="0.3">
      <c r="AA1839" s="165"/>
    </row>
    <row r="1840" spans="27:27" x14ac:dyDescent="0.3">
      <c r="AA1840" s="165"/>
    </row>
    <row r="1841" spans="27:27" x14ac:dyDescent="0.3">
      <c r="AA1841" s="165"/>
    </row>
    <row r="1842" spans="27:27" x14ac:dyDescent="0.3">
      <c r="AA1842" s="165"/>
    </row>
    <row r="1843" spans="27:27" x14ac:dyDescent="0.3">
      <c r="AA1843" s="165"/>
    </row>
    <row r="1844" spans="27:27" x14ac:dyDescent="0.3">
      <c r="AA1844" s="165"/>
    </row>
    <row r="1845" spans="27:27" x14ac:dyDescent="0.3">
      <c r="AA1845" s="165"/>
    </row>
    <row r="1846" spans="27:27" x14ac:dyDescent="0.3">
      <c r="AA1846" s="165"/>
    </row>
    <row r="1847" spans="27:27" x14ac:dyDescent="0.3">
      <c r="AA1847" s="165"/>
    </row>
    <row r="1848" spans="27:27" x14ac:dyDescent="0.3">
      <c r="AA1848" s="165"/>
    </row>
    <row r="1849" spans="27:27" x14ac:dyDescent="0.3">
      <c r="AA1849" s="165"/>
    </row>
    <row r="1850" spans="27:27" x14ac:dyDescent="0.3">
      <c r="AA1850" s="165"/>
    </row>
    <row r="1851" spans="27:27" x14ac:dyDescent="0.3">
      <c r="AA1851" s="165"/>
    </row>
    <row r="1852" spans="27:27" x14ac:dyDescent="0.3">
      <c r="AA1852" s="165"/>
    </row>
    <row r="1853" spans="27:27" x14ac:dyDescent="0.3">
      <c r="AA1853" s="165"/>
    </row>
    <row r="1854" spans="27:27" x14ac:dyDescent="0.3">
      <c r="AA1854" s="165"/>
    </row>
    <row r="1855" spans="27:27" x14ac:dyDescent="0.3">
      <c r="AA1855" s="165"/>
    </row>
    <row r="1856" spans="27:27" x14ac:dyDescent="0.3">
      <c r="AA1856" s="165"/>
    </row>
    <row r="1857" spans="27:27" x14ac:dyDescent="0.3">
      <c r="AA1857" s="165"/>
    </row>
    <row r="1858" spans="27:27" x14ac:dyDescent="0.3">
      <c r="AA1858" s="165"/>
    </row>
    <row r="1859" spans="27:27" x14ac:dyDescent="0.3">
      <c r="AA1859" s="165"/>
    </row>
    <row r="1860" spans="27:27" x14ac:dyDescent="0.3">
      <c r="AA1860" s="165"/>
    </row>
    <row r="1861" spans="27:27" x14ac:dyDescent="0.3">
      <c r="AA1861" s="165"/>
    </row>
    <row r="1862" spans="27:27" x14ac:dyDescent="0.3">
      <c r="AA1862" s="165"/>
    </row>
    <row r="1863" spans="27:27" x14ac:dyDescent="0.3">
      <c r="AA1863" s="165"/>
    </row>
    <row r="1864" spans="27:27" x14ac:dyDescent="0.3">
      <c r="AA1864" s="165"/>
    </row>
    <row r="1865" spans="27:27" x14ac:dyDescent="0.3">
      <c r="AA1865" s="165"/>
    </row>
    <row r="1866" spans="27:27" x14ac:dyDescent="0.3">
      <c r="AA1866" s="165"/>
    </row>
    <row r="1867" spans="27:27" x14ac:dyDescent="0.3">
      <c r="AA1867" s="165"/>
    </row>
    <row r="1868" spans="27:27" x14ac:dyDescent="0.3">
      <c r="AA1868" s="165"/>
    </row>
    <row r="1869" spans="27:27" x14ac:dyDescent="0.3">
      <c r="AA1869" s="165"/>
    </row>
    <row r="1870" spans="27:27" x14ac:dyDescent="0.3">
      <c r="AA1870" s="165"/>
    </row>
    <row r="1871" spans="27:27" x14ac:dyDescent="0.3">
      <c r="AA1871" s="165"/>
    </row>
    <row r="1872" spans="27:27" x14ac:dyDescent="0.3">
      <c r="AA1872" s="165"/>
    </row>
    <row r="1873" spans="27:27" x14ac:dyDescent="0.3">
      <c r="AA1873" s="165"/>
    </row>
    <row r="1874" spans="27:27" x14ac:dyDescent="0.3">
      <c r="AA1874" s="165"/>
    </row>
    <row r="1875" spans="27:27" x14ac:dyDescent="0.3">
      <c r="AA1875" s="165"/>
    </row>
    <row r="1876" spans="27:27" x14ac:dyDescent="0.3">
      <c r="AA1876" s="165"/>
    </row>
    <row r="1877" spans="27:27" x14ac:dyDescent="0.3">
      <c r="AA1877" s="165"/>
    </row>
    <row r="1878" spans="27:27" x14ac:dyDescent="0.3">
      <c r="AA1878" s="165"/>
    </row>
    <row r="1879" spans="27:27" x14ac:dyDescent="0.3">
      <c r="AA1879" s="165"/>
    </row>
    <row r="1880" spans="27:27" x14ac:dyDescent="0.3">
      <c r="AA1880" s="165"/>
    </row>
    <row r="1881" spans="27:27" x14ac:dyDescent="0.3">
      <c r="AA1881" s="165"/>
    </row>
    <row r="1882" spans="27:27" x14ac:dyDescent="0.3">
      <c r="AA1882" s="165"/>
    </row>
    <row r="1883" spans="27:27" x14ac:dyDescent="0.3">
      <c r="AA1883" s="165"/>
    </row>
    <row r="1884" spans="27:27" x14ac:dyDescent="0.3">
      <c r="AA1884" s="165"/>
    </row>
    <row r="1885" spans="27:27" x14ac:dyDescent="0.3">
      <c r="AA1885" s="165"/>
    </row>
    <row r="1886" spans="27:27" x14ac:dyDescent="0.3">
      <c r="AA1886" s="165"/>
    </row>
    <row r="1887" spans="27:27" x14ac:dyDescent="0.3">
      <c r="AA1887" s="165"/>
    </row>
    <row r="1888" spans="27:27" x14ac:dyDescent="0.3">
      <c r="AA1888" s="165"/>
    </row>
    <row r="1889" spans="27:27" x14ac:dyDescent="0.3">
      <c r="AA1889" s="165"/>
    </row>
    <row r="1890" spans="27:27" x14ac:dyDescent="0.3">
      <c r="AA1890" s="165"/>
    </row>
    <row r="1891" spans="27:27" x14ac:dyDescent="0.3">
      <c r="AA1891" s="165"/>
    </row>
    <row r="1892" spans="27:27" x14ac:dyDescent="0.3">
      <c r="AA1892" s="165"/>
    </row>
    <row r="1893" spans="27:27" x14ac:dyDescent="0.3">
      <c r="AA1893" s="165"/>
    </row>
    <row r="1894" spans="27:27" x14ac:dyDescent="0.3">
      <c r="AA1894" s="165"/>
    </row>
    <row r="1895" spans="27:27" x14ac:dyDescent="0.3">
      <c r="AA1895" s="165"/>
    </row>
    <row r="1896" spans="27:27" x14ac:dyDescent="0.3">
      <c r="AA1896" s="165"/>
    </row>
    <row r="1897" spans="27:27" x14ac:dyDescent="0.3">
      <c r="AA1897" s="165"/>
    </row>
    <row r="1898" spans="27:27" x14ac:dyDescent="0.3">
      <c r="AA1898" s="165"/>
    </row>
    <row r="1899" spans="27:27" x14ac:dyDescent="0.3">
      <c r="AA1899" s="165"/>
    </row>
    <row r="1900" spans="27:27" x14ac:dyDescent="0.3">
      <c r="AA1900" s="165"/>
    </row>
    <row r="1901" spans="27:27" x14ac:dyDescent="0.3">
      <c r="AA1901" s="165"/>
    </row>
    <row r="1902" spans="27:27" x14ac:dyDescent="0.3">
      <c r="AA1902" s="165"/>
    </row>
    <row r="1903" spans="27:27" x14ac:dyDescent="0.3">
      <c r="AA1903" s="165"/>
    </row>
    <row r="1904" spans="27:27" x14ac:dyDescent="0.3">
      <c r="AA1904" s="165"/>
    </row>
    <row r="1905" spans="27:27" x14ac:dyDescent="0.3">
      <c r="AA1905" s="165"/>
    </row>
    <row r="1906" spans="27:27" x14ac:dyDescent="0.3">
      <c r="AA1906" s="165"/>
    </row>
    <row r="1907" spans="27:27" x14ac:dyDescent="0.3">
      <c r="AA1907" s="165"/>
    </row>
    <row r="1908" spans="27:27" x14ac:dyDescent="0.3">
      <c r="AA1908" s="165"/>
    </row>
    <row r="1909" spans="27:27" x14ac:dyDescent="0.3">
      <c r="AA1909" s="165"/>
    </row>
    <row r="1910" spans="27:27" x14ac:dyDescent="0.3">
      <c r="AA1910" s="165"/>
    </row>
    <row r="1911" spans="27:27" x14ac:dyDescent="0.3">
      <c r="AA1911" s="165"/>
    </row>
    <row r="1912" spans="27:27" x14ac:dyDescent="0.3">
      <c r="AA1912" s="165"/>
    </row>
    <row r="1913" spans="27:27" x14ac:dyDescent="0.3">
      <c r="AA1913" s="165"/>
    </row>
    <row r="1914" spans="27:27" x14ac:dyDescent="0.3">
      <c r="AA1914" s="165"/>
    </row>
    <row r="1915" spans="27:27" x14ac:dyDescent="0.3">
      <c r="AA1915" s="165"/>
    </row>
    <row r="1916" spans="27:27" x14ac:dyDescent="0.3">
      <c r="AA1916" s="165"/>
    </row>
    <row r="1917" spans="27:27" x14ac:dyDescent="0.3">
      <c r="AA1917" s="165"/>
    </row>
    <row r="1918" spans="27:27" x14ac:dyDescent="0.3">
      <c r="AA1918" s="165"/>
    </row>
    <row r="1919" spans="27:27" x14ac:dyDescent="0.3">
      <c r="AA1919" s="165"/>
    </row>
    <row r="1920" spans="27:27" x14ac:dyDescent="0.3">
      <c r="AA1920" s="165"/>
    </row>
    <row r="1921" spans="27:27" x14ac:dyDescent="0.3">
      <c r="AA1921" s="165"/>
    </row>
    <row r="1922" spans="27:27" x14ac:dyDescent="0.3">
      <c r="AA1922" s="165"/>
    </row>
    <row r="1923" spans="27:27" x14ac:dyDescent="0.3">
      <c r="AA1923" s="165"/>
    </row>
    <row r="1924" spans="27:27" x14ac:dyDescent="0.3">
      <c r="AA1924" s="165"/>
    </row>
    <row r="1925" spans="27:27" x14ac:dyDescent="0.3">
      <c r="AA1925" s="165"/>
    </row>
    <row r="1926" spans="27:27" x14ac:dyDescent="0.3">
      <c r="AA1926" s="165"/>
    </row>
    <row r="1927" spans="27:27" x14ac:dyDescent="0.3">
      <c r="AA1927" s="165"/>
    </row>
    <row r="1928" spans="27:27" x14ac:dyDescent="0.3">
      <c r="AA1928" s="165"/>
    </row>
    <row r="1929" spans="27:27" x14ac:dyDescent="0.3">
      <c r="AA1929" s="165"/>
    </row>
    <row r="1930" spans="27:27" x14ac:dyDescent="0.3">
      <c r="AA1930" s="165"/>
    </row>
    <row r="1931" spans="27:27" x14ac:dyDescent="0.3">
      <c r="AA1931" s="165"/>
    </row>
    <row r="1932" spans="27:27" x14ac:dyDescent="0.3">
      <c r="AA1932" s="165"/>
    </row>
    <row r="1933" spans="27:27" x14ac:dyDescent="0.3">
      <c r="AA1933" s="165"/>
    </row>
    <row r="1934" spans="27:27" x14ac:dyDescent="0.3">
      <c r="AA1934" s="165"/>
    </row>
    <row r="1935" spans="27:27" x14ac:dyDescent="0.3">
      <c r="AA1935" s="165"/>
    </row>
    <row r="1936" spans="27:27" x14ac:dyDescent="0.3">
      <c r="AA1936" s="165"/>
    </row>
    <row r="1937" spans="27:27" x14ac:dyDescent="0.3">
      <c r="AA1937" s="165"/>
    </row>
    <row r="1938" spans="27:27" x14ac:dyDescent="0.3">
      <c r="AA1938" s="165"/>
    </row>
    <row r="1939" spans="27:27" x14ac:dyDescent="0.3">
      <c r="AA1939" s="165"/>
    </row>
    <row r="1940" spans="27:27" x14ac:dyDescent="0.3">
      <c r="AA1940" s="165"/>
    </row>
    <row r="1941" spans="27:27" x14ac:dyDescent="0.3">
      <c r="AA1941" s="165"/>
    </row>
    <row r="1942" spans="27:27" x14ac:dyDescent="0.3">
      <c r="AA1942" s="165"/>
    </row>
    <row r="1943" spans="27:27" x14ac:dyDescent="0.3">
      <c r="AA1943" s="165"/>
    </row>
    <row r="1944" spans="27:27" x14ac:dyDescent="0.3">
      <c r="AA1944" s="165"/>
    </row>
    <row r="1945" spans="27:27" x14ac:dyDescent="0.3">
      <c r="AA1945" s="165"/>
    </row>
    <row r="1946" spans="27:27" x14ac:dyDescent="0.3">
      <c r="AA1946" s="165"/>
    </row>
    <row r="1947" spans="27:27" x14ac:dyDescent="0.3">
      <c r="AA1947" s="165"/>
    </row>
    <row r="1948" spans="27:27" x14ac:dyDescent="0.3">
      <c r="AA1948" s="165"/>
    </row>
    <row r="1949" spans="27:27" x14ac:dyDescent="0.3">
      <c r="AA1949" s="165"/>
    </row>
    <row r="1950" spans="27:27" x14ac:dyDescent="0.3">
      <c r="AA1950" s="165"/>
    </row>
    <row r="1951" spans="27:27" x14ac:dyDescent="0.3">
      <c r="AA1951" s="165"/>
    </row>
    <row r="1952" spans="27:27" x14ac:dyDescent="0.3">
      <c r="AA1952" s="165"/>
    </row>
    <row r="1953" spans="27:27" x14ac:dyDescent="0.3">
      <c r="AA1953" s="165"/>
    </row>
    <row r="1954" spans="27:27" x14ac:dyDescent="0.3">
      <c r="AA1954" s="165"/>
    </row>
    <row r="1955" spans="27:27" x14ac:dyDescent="0.3">
      <c r="AA1955" s="165"/>
    </row>
    <row r="1956" spans="27:27" x14ac:dyDescent="0.3">
      <c r="AA1956" s="165"/>
    </row>
    <row r="1957" spans="27:27" x14ac:dyDescent="0.3">
      <c r="AA1957" s="165"/>
    </row>
    <row r="1958" spans="27:27" x14ac:dyDescent="0.3">
      <c r="AA1958" s="165"/>
    </row>
    <row r="1959" spans="27:27" x14ac:dyDescent="0.3">
      <c r="AA1959" s="165"/>
    </row>
    <row r="1960" spans="27:27" x14ac:dyDescent="0.3">
      <c r="AA1960" s="165"/>
    </row>
    <row r="1961" spans="27:27" x14ac:dyDescent="0.3">
      <c r="AA1961" s="165"/>
    </row>
    <row r="1962" spans="27:27" x14ac:dyDescent="0.3">
      <c r="AA1962" s="165"/>
    </row>
    <row r="1963" spans="27:27" x14ac:dyDescent="0.3">
      <c r="AA1963" s="165"/>
    </row>
    <row r="1964" spans="27:27" x14ac:dyDescent="0.3">
      <c r="AA1964" s="165"/>
    </row>
    <row r="1965" spans="27:27" x14ac:dyDescent="0.3">
      <c r="AA1965" s="165"/>
    </row>
    <row r="1966" spans="27:27" x14ac:dyDescent="0.3">
      <c r="AA1966" s="165"/>
    </row>
    <row r="1967" spans="27:27" x14ac:dyDescent="0.3">
      <c r="AA1967" s="165"/>
    </row>
    <row r="1968" spans="27:27" x14ac:dyDescent="0.3">
      <c r="AA1968" s="165"/>
    </row>
    <row r="1969" spans="27:27" x14ac:dyDescent="0.3">
      <c r="AA1969" s="165"/>
    </row>
    <row r="1970" spans="27:27" x14ac:dyDescent="0.3">
      <c r="AA1970" s="165"/>
    </row>
    <row r="1971" spans="27:27" x14ac:dyDescent="0.3">
      <c r="AA1971" s="165"/>
    </row>
    <row r="1972" spans="27:27" x14ac:dyDescent="0.3">
      <c r="AA1972" s="165"/>
    </row>
    <row r="1973" spans="27:27" x14ac:dyDescent="0.3">
      <c r="AA1973" s="165"/>
    </row>
    <row r="1974" spans="27:27" x14ac:dyDescent="0.3">
      <c r="AA1974" s="165"/>
    </row>
    <row r="1975" spans="27:27" x14ac:dyDescent="0.3">
      <c r="AA1975" s="165"/>
    </row>
    <row r="1976" spans="27:27" x14ac:dyDescent="0.3">
      <c r="AA1976" s="165"/>
    </row>
    <row r="1977" spans="27:27" x14ac:dyDescent="0.3">
      <c r="AA1977" s="165"/>
    </row>
    <row r="1978" spans="27:27" x14ac:dyDescent="0.3">
      <c r="AA1978" s="165"/>
    </row>
    <row r="1979" spans="27:27" x14ac:dyDescent="0.3">
      <c r="AA1979" s="165"/>
    </row>
    <row r="1980" spans="27:27" x14ac:dyDescent="0.3">
      <c r="AA1980" s="165"/>
    </row>
    <row r="1981" spans="27:27" x14ac:dyDescent="0.3">
      <c r="AA1981" s="165"/>
    </row>
    <row r="1982" spans="27:27" x14ac:dyDescent="0.3">
      <c r="AA1982" s="165"/>
    </row>
    <row r="1983" spans="27:27" x14ac:dyDescent="0.3">
      <c r="AA1983" s="165"/>
    </row>
    <row r="1984" spans="27:27" x14ac:dyDescent="0.3">
      <c r="AA1984" s="165"/>
    </row>
    <row r="1985" spans="27:27" x14ac:dyDescent="0.3">
      <c r="AA1985" s="165"/>
    </row>
    <row r="1986" spans="27:27" x14ac:dyDescent="0.3">
      <c r="AA1986" s="165"/>
    </row>
    <row r="1987" spans="27:27" x14ac:dyDescent="0.3">
      <c r="AA1987" s="165"/>
    </row>
    <row r="1988" spans="27:27" x14ac:dyDescent="0.3">
      <c r="AA1988" s="165"/>
    </row>
    <row r="1989" spans="27:27" x14ac:dyDescent="0.3">
      <c r="AA1989" s="165"/>
    </row>
    <row r="1990" spans="27:27" x14ac:dyDescent="0.3">
      <c r="AA1990" s="165"/>
    </row>
    <row r="1991" spans="27:27" x14ac:dyDescent="0.3">
      <c r="AA1991" s="165"/>
    </row>
    <row r="1992" spans="27:27" x14ac:dyDescent="0.3">
      <c r="AA1992" s="165"/>
    </row>
    <row r="1993" spans="27:27" x14ac:dyDescent="0.3">
      <c r="AA1993" s="165"/>
    </row>
    <row r="1994" spans="27:27" x14ac:dyDescent="0.3">
      <c r="AA1994" s="165"/>
    </row>
    <row r="1995" spans="27:27" x14ac:dyDescent="0.3">
      <c r="AA1995" s="165"/>
    </row>
    <row r="1996" spans="27:27" x14ac:dyDescent="0.3">
      <c r="AA1996" s="165"/>
    </row>
    <row r="1997" spans="27:27" x14ac:dyDescent="0.3">
      <c r="AA1997" s="165"/>
    </row>
    <row r="1998" spans="27:27" x14ac:dyDescent="0.3">
      <c r="AA1998" s="165"/>
    </row>
    <row r="1999" spans="27:27" x14ac:dyDescent="0.3">
      <c r="AA1999" s="165"/>
    </row>
    <row r="2000" spans="27:27" x14ac:dyDescent="0.3">
      <c r="AA2000" s="165"/>
    </row>
    <row r="2001" spans="27:27" x14ac:dyDescent="0.3">
      <c r="AA2001" s="165"/>
    </row>
    <row r="2002" spans="27:27" x14ac:dyDescent="0.3">
      <c r="AA2002" s="165"/>
    </row>
    <row r="2003" spans="27:27" x14ac:dyDescent="0.3">
      <c r="AA2003" s="165"/>
    </row>
    <row r="2004" spans="27:27" x14ac:dyDescent="0.3">
      <c r="AA2004" s="165"/>
    </row>
    <row r="2005" spans="27:27" x14ac:dyDescent="0.3">
      <c r="AA2005" s="165"/>
    </row>
    <row r="2006" spans="27:27" x14ac:dyDescent="0.3">
      <c r="AA2006" s="165"/>
    </row>
    <row r="2007" spans="27:27" x14ac:dyDescent="0.3">
      <c r="AA2007" s="165"/>
    </row>
    <row r="2008" spans="27:27" x14ac:dyDescent="0.3">
      <c r="AA2008" s="165"/>
    </row>
    <row r="2009" spans="27:27" x14ac:dyDescent="0.3">
      <c r="AA2009" s="165"/>
    </row>
    <row r="2010" spans="27:27" x14ac:dyDescent="0.3">
      <c r="AA2010" s="165"/>
    </row>
    <row r="2011" spans="27:27" x14ac:dyDescent="0.3">
      <c r="AA2011" s="165"/>
    </row>
    <row r="2012" spans="27:27" x14ac:dyDescent="0.3">
      <c r="AA2012" s="165"/>
    </row>
    <row r="2013" spans="27:27" x14ac:dyDescent="0.3">
      <c r="AA2013" s="165"/>
    </row>
    <row r="2014" spans="27:27" x14ac:dyDescent="0.3">
      <c r="AA2014" s="165"/>
    </row>
    <row r="2015" spans="27:27" x14ac:dyDescent="0.3">
      <c r="AA2015" s="165"/>
    </row>
    <row r="2016" spans="27:27" x14ac:dyDescent="0.3">
      <c r="AA2016" s="165"/>
    </row>
    <row r="2017" spans="27:27" x14ac:dyDescent="0.3">
      <c r="AA2017" s="165"/>
    </row>
    <row r="2018" spans="27:27" x14ac:dyDescent="0.3">
      <c r="AA2018" s="165"/>
    </row>
    <row r="2019" spans="27:27" x14ac:dyDescent="0.3">
      <c r="AA2019" s="165"/>
    </row>
    <row r="2020" spans="27:27" x14ac:dyDescent="0.3">
      <c r="AA2020" s="165"/>
    </row>
    <row r="2021" spans="27:27" x14ac:dyDescent="0.3">
      <c r="AA2021" s="165"/>
    </row>
    <row r="2022" spans="27:27" x14ac:dyDescent="0.3">
      <c r="AA2022" s="165"/>
    </row>
    <row r="2023" spans="27:27" x14ac:dyDescent="0.3">
      <c r="AA2023" s="165"/>
    </row>
    <row r="2024" spans="27:27" x14ac:dyDescent="0.3">
      <c r="AA2024" s="165"/>
    </row>
    <row r="2025" spans="27:27" x14ac:dyDescent="0.3">
      <c r="AA2025" s="165"/>
    </row>
    <row r="2026" spans="27:27" x14ac:dyDescent="0.3">
      <c r="AA2026" s="165"/>
    </row>
    <row r="2027" spans="27:27" x14ac:dyDescent="0.3">
      <c r="AA2027" s="165"/>
    </row>
    <row r="2028" spans="27:27" x14ac:dyDescent="0.3">
      <c r="AA2028" s="165"/>
    </row>
    <row r="2029" spans="27:27" x14ac:dyDescent="0.3">
      <c r="AA2029" s="165"/>
    </row>
    <row r="2030" spans="27:27" x14ac:dyDescent="0.3">
      <c r="AA2030" s="165"/>
    </row>
    <row r="2031" spans="27:27" x14ac:dyDescent="0.3">
      <c r="AA2031" s="165"/>
    </row>
    <row r="2032" spans="27:27" x14ac:dyDescent="0.3">
      <c r="AA2032" s="165"/>
    </row>
    <row r="2033" spans="27:27" x14ac:dyDescent="0.3">
      <c r="AA2033" s="165"/>
    </row>
    <row r="2034" spans="27:27" x14ac:dyDescent="0.3">
      <c r="AA2034" s="165"/>
    </row>
    <row r="2035" spans="27:27" x14ac:dyDescent="0.3">
      <c r="AA2035" s="165"/>
    </row>
    <row r="2036" spans="27:27" x14ac:dyDescent="0.3">
      <c r="AA2036" s="165"/>
    </row>
    <row r="2037" spans="27:27" x14ac:dyDescent="0.3">
      <c r="AA2037" s="165"/>
    </row>
    <row r="2038" spans="27:27" x14ac:dyDescent="0.3">
      <c r="AA2038" s="165"/>
    </row>
    <row r="2039" spans="27:27" x14ac:dyDescent="0.3">
      <c r="AA2039" s="165"/>
    </row>
    <row r="2040" spans="27:27" x14ac:dyDescent="0.3">
      <c r="AA2040" s="165"/>
    </row>
    <row r="2041" spans="27:27" x14ac:dyDescent="0.3">
      <c r="AA2041" s="165"/>
    </row>
    <row r="2042" spans="27:27" x14ac:dyDescent="0.3">
      <c r="AA2042" s="165"/>
    </row>
    <row r="2043" spans="27:27" x14ac:dyDescent="0.3">
      <c r="AA2043" s="165"/>
    </row>
    <row r="2044" spans="27:27" x14ac:dyDescent="0.3">
      <c r="AA2044" s="165"/>
    </row>
    <row r="2045" spans="27:27" x14ac:dyDescent="0.3">
      <c r="AA2045" s="165"/>
    </row>
    <row r="2046" spans="27:27" x14ac:dyDescent="0.3">
      <c r="AA2046" s="165"/>
    </row>
    <row r="2047" spans="27:27" x14ac:dyDescent="0.3">
      <c r="AA2047" s="165"/>
    </row>
    <row r="2048" spans="27:27" x14ac:dyDescent="0.3">
      <c r="AA2048" s="165"/>
    </row>
    <row r="2049" spans="27:27" x14ac:dyDescent="0.3">
      <c r="AA2049" s="165"/>
    </row>
    <row r="2050" spans="27:27" x14ac:dyDescent="0.3">
      <c r="AA2050" s="165"/>
    </row>
    <row r="2051" spans="27:27" x14ac:dyDescent="0.3">
      <c r="AA2051" s="165"/>
    </row>
    <row r="2052" spans="27:27" x14ac:dyDescent="0.3">
      <c r="AA2052" s="165"/>
    </row>
    <row r="2053" spans="27:27" x14ac:dyDescent="0.3">
      <c r="AA2053" s="165"/>
    </row>
    <row r="2054" spans="27:27" x14ac:dyDescent="0.3">
      <c r="AA2054" s="165"/>
    </row>
    <row r="2055" spans="27:27" x14ac:dyDescent="0.3">
      <c r="AA2055" s="165"/>
    </row>
    <row r="2056" spans="27:27" x14ac:dyDescent="0.3">
      <c r="AA2056" s="165"/>
    </row>
    <row r="2057" spans="27:27" x14ac:dyDescent="0.3">
      <c r="AA2057" s="165"/>
    </row>
    <row r="2058" spans="27:27" x14ac:dyDescent="0.3">
      <c r="AA2058" s="165"/>
    </row>
    <row r="2059" spans="27:27" x14ac:dyDescent="0.3">
      <c r="AA2059" s="165"/>
    </row>
    <row r="2060" spans="27:27" x14ac:dyDescent="0.3">
      <c r="AA2060" s="165"/>
    </row>
    <row r="2061" spans="27:27" x14ac:dyDescent="0.3">
      <c r="AA2061" s="165"/>
    </row>
    <row r="2062" spans="27:27" x14ac:dyDescent="0.3">
      <c r="AA2062" s="165"/>
    </row>
    <row r="2063" spans="27:27" x14ac:dyDescent="0.3">
      <c r="AA2063" s="165"/>
    </row>
    <row r="2064" spans="27:27" x14ac:dyDescent="0.3">
      <c r="AA2064" s="165"/>
    </row>
    <row r="2065" spans="27:27" x14ac:dyDescent="0.3">
      <c r="AA2065" s="165"/>
    </row>
    <row r="2066" spans="27:27" x14ac:dyDescent="0.3">
      <c r="AA2066" s="165"/>
    </row>
    <row r="2067" spans="27:27" x14ac:dyDescent="0.3">
      <c r="AA2067" s="165"/>
    </row>
    <row r="2068" spans="27:27" x14ac:dyDescent="0.3">
      <c r="AA2068" s="165"/>
    </row>
    <row r="2069" spans="27:27" x14ac:dyDescent="0.3">
      <c r="AA2069" s="165"/>
    </row>
    <row r="2070" spans="27:27" x14ac:dyDescent="0.3">
      <c r="AA2070" s="165"/>
    </row>
    <row r="2071" spans="27:27" x14ac:dyDescent="0.3">
      <c r="AA2071" s="165"/>
    </row>
    <row r="2072" spans="27:27" x14ac:dyDescent="0.3">
      <c r="AA2072" s="165"/>
    </row>
    <row r="2073" spans="27:27" x14ac:dyDescent="0.3">
      <c r="AA2073" s="165"/>
    </row>
    <row r="2074" spans="27:27" x14ac:dyDescent="0.3">
      <c r="AA2074" s="165"/>
    </row>
    <row r="2075" spans="27:27" x14ac:dyDescent="0.3">
      <c r="AA2075" s="165"/>
    </row>
    <row r="2076" spans="27:27" x14ac:dyDescent="0.3">
      <c r="AA2076" s="165"/>
    </row>
    <row r="2077" spans="27:27" x14ac:dyDescent="0.3">
      <c r="AA2077" s="165"/>
    </row>
    <row r="2078" spans="27:27" x14ac:dyDescent="0.3">
      <c r="AA2078" s="165"/>
    </row>
    <row r="2079" spans="27:27" x14ac:dyDescent="0.3">
      <c r="AA2079" s="165"/>
    </row>
    <row r="2080" spans="27:27" x14ac:dyDescent="0.3">
      <c r="AA2080" s="165"/>
    </row>
    <row r="2081" spans="27:27" x14ac:dyDescent="0.3">
      <c r="AA2081" s="165"/>
    </row>
    <row r="2082" spans="27:27" x14ac:dyDescent="0.3">
      <c r="AA2082" s="165"/>
    </row>
    <row r="2083" spans="27:27" x14ac:dyDescent="0.3">
      <c r="AA2083" s="165"/>
    </row>
    <row r="2084" spans="27:27" x14ac:dyDescent="0.3">
      <c r="AA2084" s="165"/>
    </row>
    <row r="2085" spans="27:27" x14ac:dyDescent="0.3">
      <c r="AA2085" s="165"/>
    </row>
    <row r="2086" spans="27:27" x14ac:dyDescent="0.3">
      <c r="AA2086" s="165"/>
    </row>
    <row r="2087" spans="27:27" x14ac:dyDescent="0.3">
      <c r="AA2087" s="165"/>
    </row>
    <row r="2088" spans="27:27" x14ac:dyDescent="0.3">
      <c r="AA2088" s="165"/>
    </row>
    <row r="2089" spans="27:27" x14ac:dyDescent="0.3">
      <c r="AA2089" s="165"/>
    </row>
    <row r="2090" spans="27:27" x14ac:dyDescent="0.3">
      <c r="AA2090" s="165"/>
    </row>
    <row r="2091" spans="27:27" x14ac:dyDescent="0.3">
      <c r="AA2091" s="165"/>
    </row>
    <row r="2092" spans="27:27" x14ac:dyDescent="0.3">
      <c r="AA2092" s="165"/>
    </row>
    <row r="2093" spans="27:27" x14ac:dyDescent="0.3">
      <c r="AA2093" s="165"/>
    </row>
    <row r="2094" spans="27:27" x14ac:dyDescent="0.3">
      <c r="AA2094" s="165"/>
    </row>
    <row r="2095" spans="27:27" x14ac:dyDescent="0.3">
      <c r="AA2095" s="165"/>
    </row>
    <row r="2096" spans="27:27" x14ac:dyDescent="0.3">
      <c r="AA2096" s="165"/>
    </row>
    <row r="2097" spans="27:27" x14ac:dyDescent="0.3">
      <c r="AA2097" s="165"/>
    </row>
    <row r="2098" spans="27:27" x14ac:dyDescent="0.3">
      <c r="AA2098" s="165"/>
    </row>
    <row r="2099" spans="27:27" x14ac:dyDescent="0.3">
      <c r="AA2099" s="165"/>
    </row>
    <row r="2100" spans="27:27" x14ac:dyDescent="0.3">
      <c r="AA2100" s="165"/>
    </row>
    <row r="2101" spans="27:27" x14ac:dyDescent="0.3">
      <c r="AA2101" s="165"/>
    </row>
    <row r="2102" spans="27:27" x14ac:dyDescent="0.3">
      <c r="AA2102" s="165"/>
    </row>
    <row r="2103" spans="27:27" x14ac:dyDescent="0.3">
      <c r="AA2103" s="165"/>
    </row>
    <row r="2104" spans="27:27" x14ac:dyDescent="0.3">
      <c r="AA2104" s="165"/>
    </row>
    <row r="2105" spans="27:27" x14ac:dyDescent="0.3">
      <c r="AA2105" s="165"/>
    </row>
    <row r="2106" spans="27:27" x14ac:dyDescent="0.3">
      <c r="AA2106" s="165"/>
    </row>
    <row r="2107" spans="27:27" x14ac:dyDescent="0.3">
      <c r="AA2107" s="165"/>
    </row>
    <row r="2108" spans="27:27" x14ac:dyDescent="0.3">
      <c r="AA2108" s="165"/>
    </row>
    <row r="2109" spans="27:27" x14ac:dyDescent="0.3">
      <c r="AA2109" s="165"/>
    </row>
    <row r="2110" spans="27:27" x14ac:dyDescent="0.3">
      <c r="AA2110" s="165"/>
    </row>
    <row r="2111" spans="27:27" x14ac:dyDescent="0.3">
      <c r="AA2111" s="165"/>
    </row>
    <row r="2112" spans="27:27" x14ac:dyDescent="0.3">
      <c r="AA2112" s="165"/>
    </row>
    <row r="2113" spans="27:27" x14ac:dyDescent="0.3">
      <c r="AA2113" s="165"/>
    </row>
    <row r="2114" spans="27:27" x14ac:dyDescent="0.3">
      <c r="AA2114" s="165"/>
    </row>
    <row r="2115" spans="27:27" x14ac:dyDescent="0.3">
      <c r="AA2115" s="165"/>
    </row>
    <row r="2116" spans="27:27" x14ac:dyDescent="0.3">
      <c r="AA2116" s="165"/>
    </row>
    <row r="2117" spans="27:27" x14ac:dyDescent="0.3">
      <c r="AA2117" s="165"/>
    </row>
    <row r="2118" spans="27:27" x14ac:dyDescent="0.3">
      <c r="AA2118" s="165"/>
    </row>
    <row r="2119" spans="27:27" x14ac:dyDescent="0.3">
      <c r="AA2119" s="165"/>
    </row>
    <row r="2120" spans="27:27" x14ac:dyDescent="0.3">
      <c r="AA2120" s="165"/>
    </row>
    <row r="2121" spans="27:27" x14ac:dyDescent="0.3">
      <c r="AA2121" s="165"/>
    </row>
    <row r="2122" spans="27:27" x14ac:dyDescent="0.3">
      <c r="AA2122" s="165"/>
    </row>
    <row r="2123" spans="27:27" x14ac:dyDescent="0.3">
      <c r="AA2123" s="165"/>
    </row>
    <row r="2124" spans="27:27" x14ac:dyDescent="0.3">
      <c r="AA2124" s="165"/>
    </row>
    <row r="2125" spans="27:27" x14ac:dyDescent="0.3">
      <c r="AA2125" s="165"/>
    </row>
    <row r="2126" spans="27:27" x14ac:dyDescent="0.3">
      <c r="AA2126" s="165"/>
    </row>
    <row r="2127" spans="27:27" x14ac:dyDescent="0.3">
      <c r="AA2127" s="165"/>
    </row>
    <row r="2128" spans="27:27" x14ac:dyDescent="0.3">
      <c r="AA2128" s="165"/>
    </row>
    <row r="2129" spans="27:27" x14ac:dyDescent="0.3">
      <c r="AA2129" s="165"/>
    </row>
    <row r="2130" spans="27:27" x14ac:dyDescent="0.3">
      <c r="AA2130" s="165"/>
    </row>
    <row r="2131" spans="27:27" x14ac:dyDescent="0.3">
      <c r="AA2131" s="165"/>
    </row>
    <row r="2132" spans="27:27" x14ac:dyDescent="0.3">
      <c r="AA2132" s="165"/>
    </row>
    <row r="2133" spans="27:27" x14ac:dyDescent="0.3">
      <c r="AA2133" s="165"/>
    </row>
    <row r="2134" spans="27:27" x14ac:dyDescent="0.3">
      <c r="AA2134" s="165"/>
    </row>
    <row r="2135" spans="27:27" x14ac:dyDescent="0.3">
      <c r="AA2135" s="165"/>
    </row>
    <row r="2136" spans="27:27" x14ac:dyDescent="0.3">
      <c r="AA2136" s="165"/>
    </row>
    <row r="2137" spans="27:27" x14ac:dyDescent="0.3">
      <c r="AA2137" s="165"/>
    </row>
    <row r="2138" spans="27:27" x14ac:dyDescent="0.3">
      <c r="AA2138" s="165"/>
    </row>
    <row r="2139" spans="27:27" x14ac:dyDescent="0.3">
      <c r="AA2139" s="165"/>
    </row>
    <row r="2140" spans="27:27" x14ac:dyDescent="0.3">
      <c r="AA2140" s="165"/>
    </row>
    <row r="2141" spans="27:27" x14ac:dyDescent="0.3">
      <c r="AA2141" s="165"/>
    </row>
    <row r="2142" spans="27:27" x14ac:dyDescent="0.3">
      <c r="AA2142" s="165"/>
    </row>
    <row r="2143" spans="27:27" x14ac:dyDescent="0.3">
      <c r="AA2143" s="165"/>
    </row>
    <row r="2144" spans="27:27" x14ac:dyDescent="0.3">
      <c r="AA2144" s="165"/>
    </row>
    <row r="2145" spans="27:27" x14ac:dyDescent="0.3">
      <c r="AA2145" s="165"/>
    </row>
    <row r="2146" spans="27:27" x14ac:dyDescent="0.3">
      <c r="AA2146" s="165"/>
    </row>
    <row r="2147" spans="27:27" x14ac:dyDescent="0.3">
      <c r="AA2147" s="165"/>
    </row>
    <row r="2148" spans="27:27" x14ac:dyDescent="0.3">
      <c r="AA2148" s="165"/>
    </row>
    <row r="2149" spans="27:27" x14ac:dyDescent="0.3">
      <c r="AA2149" s="165"/>
    </row>
    <row r="2150" spans="27:27" x14ac:dyDescent="0.3">
      <c r="AA2150" s="165"/>
    </row>
    <row r="2151" spans="27:27" x14ac:dyDescent="0.3">
      <c r="AA2151" s="165"/>
    </row>
    <row r="2152" spans="27:27" x14ac:dyDescent="0.3">
      <c r="AA2152" s="165"/>
    </row>
    <row r="2153" spans="27:27" x14ac:dyDescent="0.3">
      <c r="AA2153" s="165"/>
    </row>
    <row r="2154" spans="27:27" x14ac:dyDescent="0.3">
      <c r="AA2154" s="165"/>
    </row>
    <row r="2155" spans="27:27" x14ac:dyDescent="0.3">
      <c r="AA2155" s="165"/>
    </row>
    <row r="2156" spans="27:27" x14ac:dyDescent="0.3">
      <c r="AA2156" s="165"/>
    </row>
    <row r="2157" spans="27:27" x14ac:dyDescent="0.3">
      <c r="AA2157" s="165"/>
    </row>
    <row r="2158" spans="27:27" x14ac:dyDescent="0.3">
      <c r="AA2158" s="165"/>
    </row>
    <row r="2159" spans="27:27" x14ac:dyDescent="0.3">
      <c r="AA2159" s="165"/>
    </row>
    <row r="2160" spans="27:27" x14ac:dyDescent="0.3">
      <c r="AA2160" s="165"/>
    </row>
    <row r="2161" spans="27:27" x14ac:dyDescent="0.3">
      <c r="AA2161" s="165"/>
    </row>
    <row r="2162" spans="27:27" x14ac:dyDescent="0.3">
      <c r="AA2162" s="165"/>
    </row>
    <row r="2163" spans="27:27" x14ac:dyDescent="0.3">
      <c r="AA2163" s="165"/>
    </row>
    <row r="2164" spans="27:27" x14ac:dyDescent="0.3">
      <c r="AA2164" s="165"/>
    </row>
    <row r="2165" spans="27:27" x14ac:dyDescent="0.3">
      <c r="AA2165" s="165"/>
    </row>
    <row r="2166" spans="27:27" x14ac:dyDescent="0.3">
      <c r="AA2166" s="165"/>
    </row>
    <row r="2167" spans="27:27" x14ac:dyDescent="0.3">
      <c r="AA2167" s="165"/>
    </row>
    <row r="2168" spans="27:27" x14ac:dyDescent="0.3">
      <c r="AA2168" s="165"/>
    </row>
    <row r="2169" spans="27:27" x14ac:dyDescent="0.3">
      <c r="AA2169" s="165"/>
    </row>
    <row r="2170" spans="27:27" x14ac:dyDescent="0.3">
      <c r="AA2170" s="165"/>
    </row>
    <row r="2171" spans="27:27" x14ac:dyDescent="0.3">
      <c r="AA2171" s="165"/>
    </row>
    <row r="2172" spans="27:27" x14ac:dyDescent="0.3">
      <c r="AA2172" s="165"/>
    </row>
    <row r="2173" spans="27:27" x14ac:dyDescent="0.3">
      <c r="AA2173" s="165"/>
    </row>
    <row r="2174" spans="27:27" x14ac:dyDescent="0.3">
      <c r="AA2174" s="165"/>
    </row>
    <row r="2175" spans="27:27" x14ac:dyDescent="0.3">
      <c r="AA2175" s="165"/>
    </row>
    <row r="2176" spans="27:27" x14ac:dyDescent="0.3">
      <c r="AA2176" s="165"/>
    </row>
    <row r="2177" spans="27:27" x14ac:dyDescent="0.3">
      <c r="AA2177" s="165"/>
    </row>
    <row r="2178" spans="27:27" x14ac:dyDescent="0.3">
      <c r="AA2178" s="165"/>
    </row>
    <row r="2179" spans="27:27" x14ac:dyDescent="0.3">
      <c r="AA2179" s="165"/>
    </row>
    <row r="2180" spans="27:27" x14ac:dyDescent="0.3">
      <c r="AA2180" s="165"/>
    </row>
    <row r="2181" spans="27:27" x14ac:dyDescent="0.3">
      <c r="AA2181" s="165"/>
    </row>
    <row r="2182" spans="27:27" x14ac:dyDescent="0.3">
      <c r="AA2182" s="165"/>
    </row>
    <row r="2183" spans="27:27" x14ac:dyDescent="0.3">
      <c r="AA2183" s="165"/>
    </row>
    <row r="2184" spans="27:27" x14ac:dyDescent="0.3">
      <c r="AA2184" s="165"/>
    </row>
    <row r="2185" spans="27:27" x14ac:dyDescent="0.3">
      <c r="AA2185" s="165"/>
    </row>
    <row r="2186" spans="27:27" x14ac:dyDescent="0.3">
      <c r="AA2186" s="165"/>
    </row>
    <row r="2187" spans="27:27" x14ac:dyDescent="0.3">
      <c r="AA2187" s="165"/>
    </row>
    <row r="2188" spans="27:27" x14ac:dyDescent="0.3">
      <c r="AA2188" s="165"/>
    </row>
    <row r="2189" spans="27:27" x14ac:dyDescent="0.3">
      <c r="AA2189" s="165"/>
    </row>
    <row r="2190" spans="27:27" x14ac:dyDescent="0.3">
      <c r="AA2190" s="165"/>
    </row>
    <row r="2191" spans="27:27" x14ac:dyDescent="0.3">
      <c r="AA2191" s="165"/>
    </row>
    <row r="2192" spans="27:27" x14ac:dyDescent="0.3">
      <c r="AA2192" s="165"/>
    </row>
    <row r="2193" spans="27:27" x14ac:dyDescent="0.3">
      <c r="AA2193" s="165"/>
    </row>
    <row r="2194" spans="27:27" x14ac:dyDescent="0.3">
      <c r="AA2194" s="165"/>
    </row>
    <row r="2195" spans="27:27" x14ac:dyDescent="0.3">
      <c r="AA2195" s="165"/>
    </row>
    <row r="2196" spans="27:27" x14ac:dyDescent="0.3">
      <c r="AA2196" s="165"/>
    </row>
    <row r="2197" spans="27:27" x14ac:dyDescent="0.3">
      <c r="AA2197" s="165"/>
    </row>
    <row r="2198" spans="27:27" x14ac:dyDescent="0.3">
      <c r="AA2198" s="165"/>
    </row>
    <row r="2199" spans="27:27" x14ac:dyDescent="0.3">
      <c r="AA2199" s="165"/>
    </row>
    <row r="2200" spans="27:27" x14ac:dyDescent="0.3">
      <c r="AA2200" s="165"/>
    </row>
    <row r="2201" spans="27:27" x14ac:dyDescent="0.3">
      <c r="AA2201" s="165"/>
    </row>
    <row r="2202" spans="27:27" x14ac:dyDescent="0.3">
      <c r="AA2202" s="165"/>
    </row>
    <row r="2203" spans="27:27" x14ac:dyDescent="0.3">
      <c r="AA2203" s="165"/>
    </row>
    <row r="2204" spans="27:27" x14ac:dyDescent="0.3">
      <c r="AA2204" s="165"/>
    </row>
    <row r="2205" spans="27:27" x14ac:dyDescent="0.3">
      <c r="AA2205" s="165"/>
    </row>
    <row r="2206" spans="27:27" x14ac:dyDescent="0.3">
      <c r="AA2206" s="165"/>
    </row>
    <row r="2207" spans="27:27" x14ac:dyDescent="0.3">
      <c r="AA2207" s="165"/>
    </row>
    <row r="2208" spans="27:27" x14ac:dyDescent="0.3">
      <c r="AA2208" s="165"/>
    </row>
    <row r="2209" spans="27:27" x14ac:dyDescent="0.3">
      <c r="AA2209" s="165"/>
    </row>
    <row r="2210" spans="27:27" x14ac:dyDescent="0.3">
      <c r="AA2210" s="165"/>
    </row>
    <row r="2211" spans="27:27" x14ac:dyDescent="0.3">
      <c r="AA2211" s="165"/>
    </row>
    <row r="2212" spans="27:27" x14ac:dyDescent="0.3">
      <c r="AA2212" s="165"/>
    </row>
    <row r="2213" spans="27:27" x14ac:dyDescent="0.3">
      <c r="AA2213" s="165"/>
    </row>
    <row r="2214" spans="27:27" x14ac:dyDescent="0.3">
      <c r="AA2214" s="165"/>
    </row>
    <row r="2215" spans="27:27" x14ac:dyDescent="0.3">
      <c r="AA2215" s="165"/>
    </row>
    <row r="2216" spans="27:27" x14ac:dyDescent="0.3">
      <c r="AA2216" s="165"/>
    </row>
    <row r="2217" spans="27:27" x14ac:dyDescent="0.3">
      <c r="AA2217" s="165"/>
    </row>
    <row r="2218" spans="27:27" x14ac:dyDescent="0.3">
      <c r="AA2218" s="165"/>
    </row>
    <row r="2219" spans="27:27" x14ac:dyDescent="0.3">
      <c r="AA2219" s="165"/>
    </row>
    <row r="2220" spans="27:27" x14ac:dyDescent="0.3">
      <c r="AA2220" s="165"/>
    </row>
    <row r="2221" spans="27:27" x14ac:dyDescent="0.3">
      <c r="AA2221" s="165"/>
    </row>
    <row r="2222" spans="27:27" x14ac:dyDescent="0.3">
      <c r="AA2222" s="165"/>
    </row>
    <row r="2223" spans="27:27" x14ac:dyDescent="0.3">
      <c r="AA2223" s="165"/>
    </row>
    <row r="2224" spans="27:27" x14ac:dyDescent="0.3">
      <c r="AA2224" s="165"/>
    </row>
    <row r="2225" spans="27:27" x14ac:dyDescent="0.3">
      <c r="AA2225" s="165"/>
    </row>
    <row r="2226" spans="27:27" x14ac:dyDescent="0.3">
      <c r="AA2226" s="165"/>
    </row>
    <row r="2227" spans="27:27" x14ac:dyDescent="0.3">
      <c r="AA2227" s="165"/>
    </row>
    <row r="2228" spans="27:27" x14ac:dyDescent="0.3">
      <c r="AA2228" s="165"/>
    </row>
    <row r="2229" spans="27:27" x14ac:dyDescent="0.3">
      <c r="AA2229" s="165"/>
    </row>
    <row r="2230" spans="27:27" x14ac:dyDescent="0.3">
      <c r="AA2230" s="165"/>
    </row>
    <row r="2231" spans="27:27" x14ac:dyDescent="0.3">
      <c r="AA2231" s="165"/>
    </row>
    <row r="2232" spans="27:27" x14ac:dyDescent="0.3">
      <c r="AA2232" s="165"/>
    </row>
    <row r="2233" spans="27:27" x14ac:dyDescent="0.3">
      <c r="AA2233" s="165"/>
    </row>
    <row r="2234" spans="27:27" x14ac:dyDescent="0.3">
      <c r="AA2234" s="165"/>
    </row>
    <row r="2235" spans="27:27" x14ac:dyDescent="0.3">
      <c r="AA2235" s="165"/>
    </row>
    <row r="2236" spans="27:27" x14ac:dyDescent="0.3">
      <c r="AA2236" s="165"/>
    </row>
    <row r="2237" spans="27:27" x14ac:dyDescent="0.3">
      <c r="AA2237" s="165"/>
    </row>
    <row r="2238" spans="27:27" x14ac:dyDescent="0.3">
      <c r="AA2238" s="165"/>
    </row>
    <row r="2239" spans="27:27" x14ac:dyDescent="0.3">
      <c r="AA2239" s="165"/>
    </row>
    <row r="2240" spans="27:27" x14ac:dyDescent="0.3">
      <c r="AA2240" s="165"/>
    </row>
    <row r="2241" spans="27:27" x14ac:dyDescent="0.3">
      <c r="AA2241" s="165"/>
    </row>
    <row r="2242" spans="27:27" x14ac:dyDescent="0.3">
      <c r="AA2242" s="165"/>
    </row>
    <row r="2243" spans="27:27" x14ac:dyDescent="0.3">
      <c r="AA2243" s="165"/>
    </row>
    <row r="2244" spans="27:27" x14ac:dyDescent="0.3">
      <c r="AA2244" s="165"/>
    </row>
    <row r="2245" spans="27:27" x14ac:dyDescent="0.3">
      <c r="AA2245" s="165"/>
    </row>
    <row r="2246" spans="27:27" x14ac:dyDescent="0.3">
      <c r="AA2246" s="165"/>
    </row>
    <row r="2247" spans="27:27" x14ac:dyDescent="0.3">
      <c r="AA2247" s="165"/>
    </row>
    <row r="2248" spans="27:27" x14ac:dyDescent="0.3">
      <c r="AA2248" s="165"/>
    </row>
    <row r="2249" spans="27:27" x14ac:dyDescent="0.3">
      <c r="AA2249" s="165"/>
    </row>
    <row r="2250" spans="27:27" x14ac:dyDescent="0.3">
      <c r="AA2250" s="165"/>
    </row>
    <row r="2251" spans="27:27" x14ac:dyDescent="0.3">
      <c r="AA2251" s="165"/>
    </row>
    <row r="2252" spans="27:27" x14ac:dyDescent="0.3">
      <c r="AA2252" s="165"/>
    </row>
    <row r="2253" spans="27:27" x14ac:dyDescent="0.3">
      <c r="AA2253" s="165"/>
    </row>
    <row r="2254" spans="27:27" x14ac:dyDescent="0.3">
      <c r="AA2254" s="165"/>
    </row>
    <row r="2255" spans="27:27" x14ac:dyDescent="0.3">
      <c r="AA2255" s="165"/>
    </row>
    <row r="2256" spans="27:27" x14ac:dyDescent="0.3">
      <c r="AA2256" s="165"/>
    </row>
    <row r="2257" spans="27:27" x14ac:dyDescent="0.3">
      <c r="AA2257" s="165"/>
    </row>
    <row r="2258" spans="27:27" x14ac:dyDescent="0.3">
      <c r="AA2258" s="165"/>
    </row>
    <row r="2259" spans="27:27" x14ac:dyDescent="0.3">
      <c r="AA2259" s="165"/>
    </row>
    <row r="2260" spans="27:27" x14ac:dyDescent="0.3">
      <c r="AA2260" s="165"/>
    </row>
    <row r="2261" spans="27:27" x14ac:dyDescent="0.3">
      <c r="AA2261" s="165"/>
    </row>
    <row r="2262" spans="27:27" x14ac:dyDescent="0.3">
      <c r="AA2262" s="165"/>
    </row>
    <row r="2263" spans="27:27" x14ac:dyDescent="0.3">
      <c r="AA2263" s="165"/>
    </row>
    <row r="2264" spans="27:27" x14ac:dyDescent="0.3">
      <c r="AA2264" s="165"/>
    </row>
    <row r="2265" spans="27:27" x14ac:dyDescent="0.3">
      <c r="AA2265" s="165"/>
    </row>
    <row r="2266" spans="27:27" x14ac:dyDescent="0.3">
      <c r="AA2266" s="165"/>
    </row>
    <row r="2267" spans="27:27" x14ac:dyDescent="0.3">
      <c r="AA2267" s="165"/>
    </row>
    <row r="2268" spans="27:27" x14ac:dyDescent="0.3">
      <c r="AA2268" s="165"/>
    </row>
    <row r="2269" spans="27:27" x14ac:dyDescent="0.3">
      <c r="AA2269" s="165"/>
    </row>
    <row r="2270" spans="27:27" x14ac:dyDescent="0.3">
      <c r="AA2270" s="165"/>
    </row>
    <row r="2271" spans="27:27" x14ac:dyDescent="0.3">
      <c r="AA2271" s="165"/>
    </row>
    <row r="2272" spans="27:27" x14ac:dyDescent="0.3">
      <c r="AA2272" s="165"/>
    </row>
    <row r="2273" spans="27:27" x14ac:dyDescent="0.3">
      <c r="AA2273" s="165"/>
    </row>
    <row r="2274" spans="27:27" x14ac:dyDescent="0.3">
      <c r="AA2274" s="165"/>
    </row>
    <row r="2275" spans="27:27" x14ac:dyDescent="0.3">
      <c r="AA2275" s="165"/>
    </row>
    <row r="2276" spans="27:27" x14ac:dyDescent="0.3">
      <c r="AA2276" s="165"/>
    </row>
    <row r="2277" spans="27:27" x14ac:dyDescent="0.3">
      <c r="AA2277" s="165"/>
    </row>
    <row r="2278" spans="27:27" x14ac:dyDescent="0.3">
      <c r="AA2278" s="165"/>
    </row>
    <row r="2279" spans="27:27" x14ac:dyDescent="0.3">
      <c r="AA2279" s="165"/>
    </row>
    <row r="2280" spans="27:27" x14ac:dyDescent="0.3">
      <c r="AA2280" s="165"/>
    </row>
    <row r="2281" spans="27:27" x14ac:dyDescent="0.3">
      <c r="AA2281" s="165"/>
    </row>
    <row r="2282" spans="27:27" x14ac:dyDescent="0.3">
      <c r="AA2282" s="165"/>
    </row>
    <row r="2283" spans="27:27" x14ac:dyDescent="0.3">
      <c r="AA2283" s="165"/>
    </row>
    <row r="2284" spans="27:27" x14ac:dyDescent="0.3">
      <c r="AA2284" s="165"/>
    </row>
    <row r="2285" spans="27:27" x14ac:dyDescent="0.3">
      <c r="AA2285" s="165"/>
    </row>
    <row r="2286" spans="27:27" x14ac:dyDescent="0.3">
      <c r="AA2286" s="165"/>
    </row>
    <row r="2287" spans="27:27" x14ac:dyDescent="0.3">
      <c r="AA2287" s="165"/>
    </row>
    <row r="2288" spans="27:27" x14ac:dyDescent="0.3">
      <c r="AA2288" s="165"/>
    </row>
    <row r="2289" spans="27:27" x14ac:dyDescent="0.3">
      <c r="AA2289" s="165"/>
    </row>
    <row r="2290" spans="27:27" x14ac:dyDescent="0.3">
      <c r="AA2290" s="165"/>
    </row>
    <row r="2291" spans="27:27" x14ac:dyDescent="0.3">
      <c r="AA2291" s="165"/>
    </row>
    <row r="2292" spans="27:27" x14ac:dyDescent="0.3">
      <c r="AA2292" s="165"/>
    </row>
    <row r="2293" spans="27:27" x14ac:dyDescent="0.3">
      <c r="AA2293" s="165"/>
    </row>
    <row r="2294" spans="27:27" x14ac:dyDescent="0.3">
      <c r="AA2294" s="165"/>
    </row>
    <row r="2295" spans="27:27" x14ac:dyDescent="0.3">
      <c r="AA2295" s="165"/>
    </row>
    <row r="2296" spans="27:27" x14ac:dyDescent="0.3">
      <c r="AA2296" s="165"/>
    </row>
    <row r="2297" spans="27:27" x14ac:dyDescent="0.3">
      <c r="AA2297" s="165"/>
    </row>
    <row r="2298" spans="27:27" x14ac:dyDescent="0.3">
      <c r="AA2298" s="165"/>
    </row>
    <row r="2299" spans="27:27" x14ac:dyDescent="0.3">
      <c r="AA2299" s="165"/>
    </row>
    <row r="2300" spans="27:27" x14ac:dyDescent="0.3">
      <c r="AA2300" s="165"/>
    </row>
    <row r="2301" spans="27:27" x14ac:dyDescent="0.3">
      <c r="AA2301" s="165"/>
    </row>
    <row r="2302" spans="27:27" x14ac:dyDescent="0.3">
      <c r="AA2302" s="165"/>
    </row>
    <row r="2303" spans="27:27" x14ac:dyDescent="0.3">
      <c r="AA2303" s="165"/>
    </row>
    <row r="2304" spans="27:27" x14ac:dyDescent="0.3">
      <c r="AA2304" s="165"/>
    </row>
    <row r="2305" spans="27:27" x14ac:dyDescent="0.3">
      <c r="AA2305" s="165"/>
    </row>
    <row r="2306" spans="27:27" x14ac:dyDescent="0.3">
      <c r="AA2306" s="165"/>
    </row>
    <row r="2307" spans="27:27" x14ac:dyDescent="0.3">
      <c r="AA2307" s="165"/>
    </row>
    <row r="2308" spans="27:27" x14ac:dyDescent="0.3">
      <c r="AA2308" s="165"/>
    </row>
    <row r="2309" spans="27:27" x14ac:dyDescent="0.3">
      <c r="AA2309" s="165"/>
    </row>
    <row r="2310" spans="27:27" x14ac:dyDescent="0.3">
      <c r="AA2310" s="165"/>
    </row>
    <row r="2311" spans="27:27" x14ac:dyDescent="0.3">
      <c r="AA2311" s="165"/>
    </row>
    <row r="2312" spans="27:27" x14ac:dyDescent="0.3">
      <c r="AA2312" s="165"/>
    </row>
    <row r="2313" spans="27:27" x14ac:dyDescent="0.3">
      <c r="AA2313" s="165"/>
    </row>
    <row r="2314" spans="27:27" x14ac:dyDescent="0.3">
      <c r="AA2314" s="165"/>
    </row>
    <row r="2315" spans="27:27" x14ac:dyDescent="0.3">
      <c r="AA2315" s="165"/>
    </row>
    <row r="2316" spans="27:27" x14ac:dyDescent="0.3">
      <c r="AA2316" s="165"/>
    </row>
    <row r="2317" spans="27:27" x14ac:dyDescent="0.3">
      <c r="AA2317" s="165"/>
    </row>
    <row r="2318" spans="27:27" x14ac:dyDescent="0.3">
      <c r="AA2318" s="165"/>
    </row>
    <row r="2319" spans="27:27" x14ac:dyDescent="0.3">
      <c r="AA2319" s="165"/>
    </row>
    <row r="2320" spans="27:27" x14ac:dyDescent="0.3">
      <c r="AA2320" s="165"/>
    </row>
    <row r="2321" spans="27:27" x14ac:dyDescent="0.3">
      <c r="AA2321" s="165"/>
    </row>
    <row r="2322" spans="27:27" x14ac:dyDescent="0.3">
      <c r="AA2322" s="165"/>
    </row>
    <row r="2323" spans="27:27" x14ac:dyDescent="0.3">
      <c r="AA2323" s="165"/>
    </row>
    <row r="2324" spans="27:27" x14ac:dyDescent="0.3">
      <c r="AA2324" s="165"/>
    </row>
    <row r="2325" spans="27:27" x14ac:dyDescent="0.3">
      <c r="AA2325" s="165"/>
    </row>
    <row r="2326" spans="27:27" x14ac:dyDescent="0.3">
      <c r="AA2326" s="165"/>
    </row>
    <row r="2327" spans="27:27" x14ac:dyDescent="0.3">
      <c r="AA2327" s="165"/>
    </row>
    <row r="2328" spans="27:27" x14ac:dyDescent="0.3">
      <c r="AA2328" s="165"/>
    </row>
    <row r="2329" spans="27:27" x14ac:dyDescent="0.3">
      <c r="AA2329" s="165"/>
    </row>
    <row r="2330" spans="27:27" x14ac:dyDescent="0.3">
      <c r="AA2330" s="165"/>
    </row>
    <row r="2331" spans="27:27" x14ac:dyDescent="0.3">
      <c r="AA2331" s="165"/>
    </row>
    <row r="2332" spans="27:27" x14ac:dyDescent="0.3">
      <c r="AA2332" s="165"/>
    </row>
    <row r="2333" spans="27:27" x14ac:dyDescent="0.3">
      <c r="AA2333" s="165"/>
    </row>
    <row r="2334" spans="27:27" x14ac:dyDescent="0.3">
      <c r="AA2334" s="165"/>
    </row>
    <row r="2335" spans="27:27" x14ac:dyDescent="0.3">
      <c r="AA2335" s="165"/>
    </row>
    <row r="2336" spans="27:27" x14ac:dyDescent="0.3">
      <c r="AA2336" s="165"/>
    </row>
    <row r="2337" spans="27:27" x14ac:dyDescent="0.3">
      <c r="AA2337" s="165"/>
    </row>
    <row r="2338" spans="27:27" x14ac:dyDescent="0.3">
      <c r="AA2338" s="165"/>
    </row>
    <row r="2339" spans="27:27" x14ac:dyDescent="0.3">
      <c r="AA2339" s="165"/>
    </row>
    <row r="2340" spans="27:27" x14ac:dyDescent="0.3">
      <c r="AA2340" s="165"/>
    </row>
    <row r="2341" spans="27:27" x14ac:dyDescent="0.3">
      <c r="AA2341" s="165"/>
    </row>
    <row r="2342" spans="27:27" x14ac:dyDescent="0.3">
      <c r="AA2342" s="165"/>
    </row>
    <row r="2343" spans="27:27" x14ac:dyDescent="0.3">
      <c r="AA2343" s="165"/>
    </row>
    <row r="2344" spans="27:27" x14ac:dyDescent="0.3">
      <c r="AA2344" s="165"/>
    </row>
    <row r="2345" spans="27:27" x14ac:dyDescent="0.3">
      <c r="AA2345" s="165"/>
    </row>
    <row r="2346" spans="27:27" x14ac:dyDescent="0.3">
      <c r="AA2346" s="165"/>
    </row>
    <row r="2347" spans="27:27" x14ac:dyDescent="0.3">
      <c r="AA2347" s="165"/>
    </row>
    <row r="2348" spans="27:27" x14ac:dyDescent="0.3">
      <c r="AA2348" s="165"/>
    </row>
    <row r="2349" spans="27:27" x14ac:dyDescent="0.3">
      <c r="AA2349" s="165"/>
    </row>
    <row r="2350" spans="27:27" x14ac:dyDescent="0.3">
      <c r="AA2350" s="165"/>
    </row>
    <row r="2351" spans="27:27" x14ac:dyDescent="0.3">
      <c r="AA2351" s="165"/>
    </row>
    <row r="2352" spans="27:27" x14ac:dyDescent="0.3">
      <c r="AA2352" s="165"/>
    </row>
    <row r="2353" spans="27:27" x14ac:dyDescent="0.3">
      <c r="AA2353" s="165"/>
    </row>
    <row r="2354" spans="27:27" x14ac:dyDescent="0.3">
      <c r="AA2354" s="165"/>
    </row>
    <row r="2355" spans="27:27" x14ac:dyDescent="0.3">
      <c r="AA2355" s="165"/>
    </row>
    <row r="2356" spans="27:27" x14ac:dyDescent="0.3">
      <c r="AA2356" s="165"/>
    </row>
    <row r="2357" spans="27:27" x14ac:dyDescent="0.3">
      <c r="AA2357" s="165"/>
    </row>
    <row r="2358" spans="27:27" x14ac:dyDescent="0.3">
      <c r="AA2358" s="165"/>
    </row>
    <row r="2359" spans="27:27" x14ac:dyDescent="0.3">
      <c r="AA2359" s="165"/>
    </row>
    <row r="2360" spans="27:27" x14ac:dyDescent="0.3">
      <c r="AA2360" s="165"/>
    </row>
    <row r="2361" spans="27:27" x14ac:dyDescent="0.3">
      <c r="AA2361" s="165"/>
    </row>
    <row r="2362" spans="27:27" x14ac:dyDescent="0.3">
      <c r="AA2362" s="165"/>
    </row>
    <row r="2363" spans="27:27" x14ac:dyDescent="0.3">
      <c r="AA2363" s="165"/>
    </row>
    <row r="2364" spans="27:27" x14ac:dyDescent="0.3">
      <c r="AA2364" s="165"/>
    </row>
    <row r="2365" spans="27:27" x14ac:dyDescent="0.3">
      <c r="AA2365" s="165"/>
    </row>
    <row r="2366" spans="27:27" x14ac:dyDescent="0.3">
      <c r="AA2366" s="165"/>
    </row>
    <row r="2367" spans="27:27" x14ac:dyDescent="0.3">
      <c r="AA2367" s="165"/>
    </row>
    <row r="2368" spans="27:27" x14ac:dyDescent="0.3">
      <c r="AA2368" s="165"/>
    </row>
    <row r="2369" spans="27:27" x14ac:dyDescent="0.3">
      <c r="AA2369" s="165"/>
    </row>
    <row r="2370" spans="27:27" x14ac:dyDescent="0.3">
      <c r="AA2370" s="165"/>
    </row>
    <row r="2371" spans="27:27" x14ac:dyDescent="0.3">
      <c r="AA2371" s="165"/>
    </row>
    <row r="2372" spans="27:27" x14ac:dyDescent="0.3">
      <c r="AA2372" s="165"/>
    </row>
    <row r="2373" spans="27:27" x14ac:dyDescent="0.3">
      <c r="AA2373" s="165"/>
    </row>
    <row r="2374" spans="27:27" x14ac:dyDescent="0.3">
      <c r="AA2374" s="165"/>
    </row>
    <row r="2375" spans="27:27" x14ac:dyDescent="0.3">
      <c r="AA2375" s="165"/>
    </row>
    <row r="2376" spans="27:27" x14ac:dyDescent="0.3">
      <c r="AA2376" s="165"/>
    </row>
    <row r="2377" spans="27:27" x14ac:dyDescent="0.3">
      <c r="AA2377" s="165"/>
    </row>
    <row r="2378" spans="27:27" x14ac:dyDescent="0.3">
      <c r="AA2378" s="165"/>
    </row>
    <row r="2379" spans="27:27" x14ac:dyDescent="0.3">
      <c r="AA2379" s="165"/>
    </row>
    <row r="2380" spans="27:27" x14ac:dyDescent="0.3">
      <c r="AA2380" s="165"/>
    </row>
    <row r="2381" spans="27:27" x14ac:dyDescent="0.3">
      <c r="AA2381" s="165"/>
    </row>
    <row r="2382" spans="27:27" x14ac:dyDescent="0.3">
      <c r="AA2382" s="165"/>
    </row>
    <row r="2383" spans="27:27" x14ac:dyDescent="0.3">
      <c r="AA2383" s="165"/>
    </row>
    <row r="2384" spans="27:27" x14ac:dyDescent="0.3">
      <c r="AA2384" s="165"/>
    </row>
    <row r="2385" spans="27:27" x14ac:dyDescent="0.3">
      <c r="AA2385" s="165"/>
    </row>
    <row r="2386" spans="27:27" x14ac:dyDescent="0.3">
      <c r="AA2386" s="165"/>
    </row>
    <row r="2387" spans="27:27" x14ac:dyDescent="0.3">
      <c r="AA2387" s="165"/>
    </row>
    <row r="2388" spans="27:27" x14ac:dyDescent="0.3">
      <c r="AA2388" s="165"/>
    </row>
    <row r="2389" spans="27:27" x14ac:dyDescent="0.3">
      <c r="AA2389" s="165"/>
    </row>
    <row r="2390" spans="27:27" x14ac:dyDescent="0.3">
      <c r="AA2390" s="165"/>
    </row>
    <row r="2391" spans="27:27" x14ac:dyDescent="0.3">
      <c r="AA2391" s="165"/>
    </row>
    <row r="2392" spans="27:27" x14ac:dyDescent="0.3">
      <c r="AA2392" s="165"/>
    </row>
    <row r="2393" spans="27:27" x14ac:dyDescent="0.3">
      <c r="AA2393" s="165"/>
    </row>
    <row r="2394" spans="27:27" x14ac:dyDescent="0.3">
      <c r="AA2394" s="165"/>
    </row>
    <row r="2395" spans="27:27" x14ac:dyDescent="0.3">
      <c r="AA2395" s="165"/>
    </row>
    <row r="2396" spans="27:27" x14ac:dyDescent="0.3">
      <c r="AA2396" s="165"/>
    </row>
    <row r="2397" spans="27:27" x14ac:dyDescent="0.3">
      <c r="AA2397" s="165"/>
    </row>
    <row r="2398" spans="27:27" x14ac:dyDescent="0.3">
      <c r="AA2398" s="165"/>
    </row>
    <row r="2399" spans="27:27" x14ac:dyDescent="0.3">
      <c r="AA2399" s="165"/>
    </row>
    <row r="2400" spans="27:27" x14ac:dyDescent="0.3">
      <c r="AA2400" s="165"/>
    </row>
    <row r="2401" spans="27:27" x14ac:dyDescent="0.3">
      <c r="AA2401" s="165"/>
    </row>
    <row r="2402" spans="27:27" x14ac:dyDescent="0.3">
      <c r="AA2402" s="165"/>
    </row>
    <row r="2403" spans="27:27" x14ac:dyDescent="0.3">
      <c r="AA2403" s="165"/>
    </row>
    <row r="2404" spans="27:27" x14ac:dyDescent="0.3">
      <c r="AA2404" s="165"/>
    </row>
    <row r="2405" spans="27:27" x14ac:dyDescent="0.3">
      <c r="AA2405" s="165"/>
    </row>
    <row r="2406" spans="27:27" x14ac:dyDescent="0.3">
      <c r="AA2406" s="165"/>
    </row>
    <row r="2407" spans="27:27" x14ac:dyDescent="0.3">
      <c r="AA2407" s="165"/>
    </row>
    <row r="2408" spans="27:27" x14ac:dyDescent="0.3">
      <c r="AA2408" s="165"/>
    </row>
    <row r="2409" spans="27:27" x14ac:dyDescent="0.3">
      <c r="AA2409" s="165"/>
    </row>
    <row r="2410" spans="27:27" x14ac:dyDescent="0.3">
      <c r="AA2410" s="165"/>
    </row>
    <row r="2411" spans="27:27" x14ac:dyDescent="0.3">
      <c r="AA2411" s="165"/>
    </row>
    <row r="2412" spans="27:27" x14ac:dyDescent="0.3">
      <c r="AA2412" s="165"/>
    </row>
    <row r="2413" spans="27:27" x14ac:dyDescent="0.3">
      <c r="AA2413" s="165"/>
    </row>
    <row r="2414" spans="27:27" x14ac:dyDescent="0.3">
      <c r="AA2414" s="165"/>
    </row>
    <row r="2415" spans="27:27" x14ac:dyDescent="0.3">
      <c r="AA2415" s="165"/>
    </row>
    <row r="2416" spans="27:27" x14ac:dyDescent="0.3">
      <c r="AA2416" s="165"/>
    </row>
    <row r="2417" spans="27:27" x14ac:dyDescent="0.3">
      <c r="AA2417" s="165"/>
    </row>
    <row r="2418" spans="27:27" x14ac:dyDescent="0.3">
      <c r="AA2418" s="165"/>
    </row>
    <row r="2419" spans="27:27" x14ac:dyDescent="0.3">
      <c r="AA2419" s="165"/>
    </row>
    <row r="2420" spans="27:27" x14ac:dyDescent="0.3">
      <c r="AA2420" s="165"/>
    </row>
    <row r="2421" spans="27:27" x14ac:dyDescent="0.3">
      <c r="AA2421" s="165"/>
    </row>
    <row r="2422" spans="27:27" x14ac:dyDescent="0.3">
      <c r="AA2422" s="165"/>
    </row>
    <row r="2423" spans="27:27" x14ac:dyDescent="0.3">
      <c r="AA2423" s="165"/>
    </row>
    <row r="2424" spans="27:27" x14ac:dyDescent="0.3">
      <c r="AA2424" s="165"/>
    </row>
    <row r="2425" spans="27:27" x14ac:dyDescent="0.3">
      <c r="AA2425" s="165"/>
    </row>
    <row r="2426" spans="27:27" x14ac:dyDescent="0.3">
      <c r="AA2426" s="165"/>
    </row>
    <row r="2427" spans="27:27" x14ac:dyDescent="0.3">
      <c r="AA2427" s="165"/>
    </row>
    <row r="2428" spans="27:27" x14ac:dyDescent="0.3">
      <c r="AA2428" s="165"/>
    </row>
    <row r="2429" spans="27:27" x14ac:dyDescent="0.3">
      <c r="AA2429" s="165"/>
    </row>
    <row r="2430" spans="27:27" x14ac:dyDescent="0.3">
      <c r="AA2430" s="165"/>
    </row>
    <row r="2431" spans="27:27" x14ac:dyDescent="0.3">
      <c r="AA2431" s="165"/>
    </row>
    <row r="2432" spans="27:27" x14ac:dyDescent="0.3">
      <c r="AA2432" s="165"/>
    </row>
    <row r="2433" spans="27:27" x14ac:dyDescent="0.3">
      <c r="AA2433" s="165"/>
    </row>
    <row r="2434" spans="27:27" x14ac:dyDescent="0.3">
      <c r="AA2434" s="165"/>
    </row>
    <row r="2435" spans="27:27" x14ac:dyDescent="0.3">
      <c r="AA2435" s="165"/>
    </row>
    <row r="2436" spans="27:27" x14ac:dyDescent="0.3">
      <c r="AA2436" s="165"/>
    </row>
    <row r="2437" spans="27:27" x14ac:dyDescent="0.3">
      <c r="AA2437" s="165"/>
    </row>
    <row r="2438" spans="27:27" x14ac:dyDescent="0.3">
      <c r="AA2438" s="165"/>
    </row>
    <row r="2439" spans="27:27" x14ac:dyDescent="0.3">
      <c r="AA2439" s="165"/>
    </row>
    <row r="2440" spans="27:27" x14ac:dyDescent="0.3">
      <c r="AA2440" s="165"/>
    </row>
    <row r="2441" spans="27:27" x14ac:dyDescent="0.3">
      <c r="AA2441" s="165"/>
    </row>
    <row r="2442" spans="27:27" x14ac:dyDescent="0.3">
      <c r="AA2442" s="165"/>
    </row>
    <row r="2443" spans="27:27" x14ac:dyDescent="0.3">
      <c r="AA2443" s="165"/>
    </row>
    <row r="2444" spans="27:27" x14ac:dyDescent="0.3">
      <c r="AA2444" s="165"/>
    </row>
    <row r="2445" spans="27:27" x14ac:dyDescent="0.3">
      <c r="AA2445" s="165"/>
    </row>
    <row r="2446" spans="27:27" x14ac:dyDescent="0.3">
      <c r="AA2446" s="165"/>
    </row>
    <row r="2447" spans="27:27" x14ac:dyDescent="0.3">
      <c r="AA2447" s="165"/>
    </row>
    <row r="2448" spans="27:27" x14ac:dyDescent="0.3">
      <c r="AA2448" s="165"/>
    </row>
    <row r="2449" spans="27:27" x14ac:dyDescent="0.3">
      <c r="AA2449" s="165"/>
    </row>
    <row r="2450" spans="27:27" x14ac:dyDescent="0.3">
      <c r="AA2450" s="165"/>
    </row>
    <row r="2451" spans="27:27" x14ac:dyDescent="0.3">
      <c r="AA2451" s="165"/>
    </row>
    <row r="2452" spans="27:27" x14ac:dyDescent="0.3">
      <c r="AA2452" s="165"/>
    </row>
    <row r="2453" spans="27:27" x14ac:dyDescent="0.3">
      <c r="AA2453" s="165"/>
    </row>
    <row r="2454" spans="27:27" x14ac:dyDescent="0.3">
      <c r="AA2454" s="165"/>
    </row>
    <row r="2455" spans="27:27" x14ac:dyDescent="0.3">
      <c r="AA2455" s="165"/>
    </row>
    <row r="2456" spans="27:27" x14ac:dyDescent="0.3">
      <c r="AA2456" s="165"/>
    </row>
    <row r="2457" spans="27:27" x14ac:dyDescent="0.3">
      <c r="AA2457" s="165"/>
    </row>
    <row r="2458" spans="27:27" x14ac:dyDescent="0.3">
      <c r="AA2458" s="165"/>
    </row>
    <row r="2459" spans="27:27" x14ac:dyDescent="0.3">
      <c r="AA2459" s="165"/>
    </row>
    <row r="2460" spans="27:27" x14ac:dyDescent="0.3">
      <c r="AA2460" s="165"/>
    </row>
    <row r="2461" spans="27:27" x14ac:dyDescent="0.3">
      <c r="AA2461" s="165"/>
    </row>
    <row r="2462" spans="27:27" x14ac:dyDescent="0.3">
      <c r="AA2462" s="165"/>
    </row>
    <row r="2463" spans="27:27" x14ac:dyDescent="0.3">
      <c r="AA2463" s="165"/>
    </row>
    <row r="2464" spans="27:27" x14ac:dyDescent="0.3">
      <c r="AA2464" s="165"/>
    </row>
    <row r="2465" spans="27:27" x14ac:dyDescent="0.3">
      <c r="AA2465" s="165"/>
    </row>
    <row r="2466" spans="27:27" x14ac:dyDescent="0.3">
      <c r="AA2466" s="165"/>
    </row>
    <row r="2467" spans="27:27" x14ac:dyDescent="0.3">
      <c r="AA2467" s="165"/>
    </row>
    <row r="2468" spans="27:27" x14ac:dyDescent="0.3">
      <c r="AA2468" s="165"/>
    </row>
    <row r="2469" spans="27:27" x14ac:dyDescent="0.3">
      <c r="AA2469" s="165"/>
    </row>
    <row r="2470" spans="27:27" x14ac:dyDescent="0.3">
      <c r="AA2470" s="165"/>
    </row>
    <row r="2471" spans="27:27" x14ac:dyDescent="0.3">
      <c r="AA2471" s="165"/>
    </row>
    <row r="2472" spans="27:27" x14ac:dyDescent="0.3">
      <c r="AA2472" s="165"/>
    </row>
    <row r="2473" spans="27:27" x14ac:dyDescent="0.3">
      <c r="AA2473" s="165"/>
    </row>
    <row r="2474" spans="27:27" x14ac:dyDescent="0.3">
      <c r="AA2474" s="165"/>
    </row>
    <row r="2475" spans="27:27" x14ac:dyDescent="0.3">
      <c r="AA2475" s="165"/>
    </row>
    <row r="2476" spans="27:27" x14ac:dyDescent="0.3">
      <c r="AA2476" s="165"/>
    </row>
    <row r="2477" spans="27:27" x14ac:dyDescent="0.3">
      <c r="AA2477" s="165"/>
    </row>
    <row r="2478" spans="27:27" x14ac:dyDescent="0.3">
      <c r="AA2478" s="165"/>
    </row>
    <row r="2479" spans="27:27" x14ac:dyDescent="0.3">
      <c r="AA2479" s="165"/>
    </row>
    <row r="2480" spans="27:27" x14ac:dyDescent="0.3">
      <c r="AA2480" s="165"/>
    </row>
    <row r="2481" spans="27:27" x14ac:dyDescent="0.3">
      <c r="AA2481" s="165"/>
    </row>
    <row r="2482" spans="27:27" x14ac:dyDescent="0.3">
      <c r="AA2482" s="165"/>
    </row>
    <row r="2483" spans="27:27" x14ac:dyDescent="0.3">
      <c r="AA2483" s="165"/>
    </row>
    <row r="2484" spans="27:27" x14ac:dyDescent="0.3">
      <c r="AA2484" s="165"/>
    </row>
    <row r="2485" spans="27:27" x14ac:dyDescent="0.3">
      <c r="AA2485" s="165"/>
    </row>
    <row r="2486" spans="27:27" x14ac:dyDescent="0.3">
      <c r="AA2486" s="165"/>
    </row>
    <row r="2487" spans="27:27" x14ac:dyDescent="0.3">
      <c r="AA2487" s="165"/>
    </row>
    <row r="2488" spans="27:27" x14ac:dyDescent="0.3">
      <c r="AA2488" s="165"/>
    </row>
    <row r="2489" spans="27:27" x14ac:dyDescent="0.3">
      <c r="AA2489" s="165"/>
    </row>
    <row r="2490" spans="27:27" x14ac:dyDescent="0.3">
      <c r="AA2490" s="165"/>
    </row>
    <row r="2491" spans="27:27" x14ac:dyDescent="0.3">
      <c r="AA2491" s="165"/>
    </row>
    <row r="2492" spans="27:27" x14ac:dyDescent="0.3">
      <c r="AA2492" s="165"/>
    </row>
    <row r="2493" spans="27:27" x14ac:dyDescent="0.3">
      <c r="AA2493" s="165"/>
    </row>
    <row r="2494" spans="27:27" x14ac:dyDescent="0.3">
      <c r="AA2494" s="165"/>
    </row>
    <row r="2495" spans="27:27" x14ac:dyDescent="0.3">
      <c r="AA2495" s="165"/>
    </row>
    <row r="2496" spans="27:27" x14ac:dyDescent="0.3">
      <c r="AA2496" s="165"/>
    </row>
    <row r="2497" spans="27:27" x14ac:dyDescent="0.3">
      <c r="AA2497" s="165"/>
    </row>
    <row r="2498" spans="27:27" x14ac:dyDescent="0.3">
      <c r="AA2498" s="165"/>
    </row>
    <row r="2499" spans="27:27" x14ac:dyDescent="0.3">
      <c r="AA2499" s="165"/>
    </row>
    <row r="2500" spans="27:27" x14ac:dyDescent="0.3">
      <c r="AA2500" s="165"/>
    </row>
    <row r="2501" spans="27:27" x14ac:dyDescent="0.3">
      <c r="AA2501" s="165"/>
    </row>
    <row r="2502" spans="27:27" x14ac:dyDescent="0.3">
      <c r="AA2502" s="165"/>
    </row>
    <row r="2503" spans="27:27" x14ac:dyDescent="0.3">
      <c r="AA2503" s="165"/>
    </row>
    <row r="2504" spans="27:27" x14ac:dyDescent="0.3">
      <c r="AA2504" s="165"/>
    </row>
    <row r="2505" spans="27:27" x14ac:dyDescent="0.3">
      <c r="AA2505" s="165"/>
    </row>
    <row r="2506" spans="27:27" x14ac:dyDescent="0.3">
      <c r="AA2506" s="165"/>
    </row>
    <row r="2507" spans="27:27" x14ac:dyDescent="0.3">
      <c r="AA2507" s="165"/>
    </row>
    <row r="2508" spans="27:27" x14ac:dyDescent="0.3">
      <c r="AA2508" s="165"/>
    </row>
    <row r="2509" spans="27:27" x14ac:dyDescent="0.3">
      <c r="AA2509" s="165"/>
    </row>
    <row r="2510" spans="27:27" x14ac:dyDescent="0.3">
      <c r="AA2510" s="165"/>
    </row>
    <row r="2511" spans="27:27" x14ac:dyDescent="0.3">
      <c r="AA2511" s="165"/>
    </row>
    <row r="2512" spans="27:27" x14ac:dyDescent="0.3">
      <c r="AA2512" s="165"/>
    </row>
    <row r="2513" spans="27:27" x14ac:dyDescent="0.3">
      <c r="AA2513" s="165"/>
    </row>
    <row r="2514" spans="27:27" x14ac:dyDescent="0.3">
      <c r="AA2514" s="165"/>
    </row>
    <row r="2515" spans="27:27" x14ac:dyDescent="0.3">
      <c r="AA2515" s="165"/>
    </row>
    <row r="2516" spans="27:27" x14ac:dyDescent="0.3">
      <c r="AA2516" s="165"/>
    </row>
    <row r="2517" spans="27:27" x14ac:dyDescent="0.3">
      <c r="AA2517" s="165"/>
    </row>
    <row r="2518" spans="27:27" x14ac:dyDescent="0.3">
      <c r="AA2518" s="165"/>
    </row>
    <row r="2519" spans="27:27" x14ac:dyDescent="0.3">
      <c r="AA2519" s="165"/>
    </row>
    <row r="2520" spans="27:27" x14ac:dyDescent="0.3">
      <c r="AA2520" s="165"/>
    </row>
    <row r="2521" spans="27:27" x14ac:dyDescent="0.3">
      <c r="AA2521" s="165"/>
    </row>
    <row r="2522" spans="27:27" x14ac:dyDescent="0.3">
      <c r="AA2522" s="165"/>
    </row>
    <row r="2523" spans="27:27" x14ac:dyDescent="0.3">
      <c r="AA2523" s="165"/>
    </row>
    <row r="2524" spans="27:27" x14ac:dyDescent="0.3">
      <c r="AA2524" s="165"/>
    </row>
    <row r="2525" spans="27:27" x14ac:dyDescent="0.3">
      <c r="AA2525" s="165"/>
    </row>
    <row r="2526" spans="27:27" x14ac:dyDescent="0.3">
      <c r="AA2526" s="165"/>
    </row>
    <row r="2527" spans="27:27" x14ac:dyDescent="0.3">
      <c r="AA2527" s="165"/>
    </row>
    <row r="2528" spans="27:27" x14ac:dyDescent="0.3">
      <c r="AA2528" s="165"/>
    </row>
    <row r="2529" spans="27:27" x14ac:dyDescent="0.3">
      <c r="AA2529" s="165"/>
    </row>
    <row r="2530" spans="27:27" x14ac:dyDescent="0.3">
      <c r="AA2530" s="165"/>
    </row>
    <row r="2531" spans="27:27" x14ac:dyDescent="0.3">
      <c r="AA2531" s="165"/>
    </row>
    <row r="2532" spans="27:27" x14ac:dyDescent="0.3">
      <c r="AA2532" s="165"/>
    </row>
    <row r="2533" spans="27:27" x14ac:dyDescent="0.3">
      <c r="AA2533" s="165"/>
    </row>
    <row r="2534" spans="27:27" x14ac:dyDescent="0.3">
      <c r="AA2534" s="165"/>
    </row>
    <row r="2535" spans="27:27" x14ac:dyDescent="0.3">
      <c r="AA2535" s="165"/>
    </row>
    <row r="2536" spans="27:27" x14ac:dyDescent="0.3">
      <c r="AA2536" s="165"/>
    </row>
    <row r="2537" spans="27:27" x14ac:dyDescent="0.3">
      <c r="AA2537" s="165"/>
    </row>
    <row r="2538" spans="27:27" x14ac:dyDescent="0.3">
      <c r="AA2538" s="165"/>
    </row>
    <row r="2539" spans="27:27" x14ac:dyDescent="0.3">
      <c r="AA2539" s="165"/>
    </row>
    <row r="2540" spans="27:27" x14ac:dyDescent="0.3">
      <c r="AA2540" s="165"/>
    </row>
    <row r="2541" spans="27:27" x14ac:dyDescent="0.3">
      <c r="AA2541" s="165"/>
    </row>
    <row r="2542" spans="27:27" x14ac:dyDescent="0.3">
      <c r="AA2542" s="165"/>
    </row>
    <row r="2543" spans="27:27" x14ac:dyDescent="0.3">
      <c r="AA2543" s="165"/>
    </row>
    <row r="2544" spans="27:27" x14ac:dyDescent="0.3">
      <c r="AA2544" s="165"/>
    </row>
    <row r="2545" spans="27:27" x14ac:dyDescent="0.3">
      <c r="AA2545" s="165"/>
    </row>
    <row r="2546" spans="27:27" x14ac:dyDescent="0.3">
      <c r="AA2546" s="165"/>
    </row>
    <row r="2547" spans="27:27" x14ac:dyDescent="0.3">
      <c r="AA2547" s="165"/>
    </row>
    <row r="2548" spans="27:27" x14ac:dyDescent="0.3">
      <c r="AA2548" s="165"/>
    </row>
    <row r="2549" spans="27:27" x14ac:dyDescent="0.3">
      <c r="AA2549" s="165"/>
    </row>
    <row r="2550" spans="27:27" x14ac:dyDescent="0.3">
      <c r="AA2550" s="165"/>
    </row>
    <row r="2551" spans="27:27" x14ac:dyDescent="0.3">
      <c r="AA2551" s="165"/>
    </row>
    <row r="2552" spans="27:27" x14ac:dyDescent="0.3">
      <c r="AA2552" s="165"/>
    </row>
    <row r="2553" spans="27:27" x14ac:dyDescent="0.3">
      <c r="AA2553" s="165"/>
    </row>
    <row r="2554" spans="27:27" x14ac:dyDescent="0.3">
      <c r="AA2554" s="165"/>
    </row>
    <row r="2555" spans="27:27" x14ac:dyDescent="0.3">
      <c r="AA2555" s="165"/>
    </row>
    <row r="2556" spans="27:27" x14ac:dyDescent="0.3">
      <c r="AA2556" s="165"/>
    </row>
    <row r="2557" spans="27:27" x14ac:dyDescent="0.3">
      <c r="AA2557" s="165"/>
    </row>
    <row r="2558" spans="27:27" x14ac:dyDescent="0.3">
      <c r="AA2558" s="165"/>
    </row>
    <row r="2559" spans="27:27" x14ac:dyDescent="0.3">
      <c r="AA2559" s="165"/>
    </row>
    <row r="2560" spans="27:27" x14ac:dyDescent="0.3">
      <c r="AA2560" s="165"/>
    </row>
    <row r="2561" spans="27:27" x14ac:dyDescent="0.3">
      <c r="AA2561" s="165"/>
    </row>
    <row r="2562" spans="27:27" x14ac:dyDescent="0.3">
      <c r="AA2562" s="165"/>
    </row>
    <row r="2563" spans="27:27" x14ac:dyDescent="0.3">
      <c r="AA2563" s="165"/>
    </row>
    <row r="2564" spans="27:27" x14ac:dyDescent="0.3">
      <c r="AA2564" s="165"/>
    </row>
    <row r="2565" spans="27:27" x14ac:dyDescent="0.3">
      <c r="AA2565" s="165"/>
    </row>
    <row r="2566" spans="27:27" x14ac:dyDescent="0.3">
      <c r="AA2566" s="165"/>
    </row>
    <row r="2567" spans="27:27" x14ac:dyDescent="0.3">
      <c r="AA2567" s="165"/>
    </row>
    <row r="2568" spans="27:27" x14ac:dyDescent="0.3">
      <c r="AA2568" s="165"/>
    </row>
    <row r="2569" spans="27:27" x14ac:dyDescent="0.3">
      <c r="AA2569" s="165"/>
    </row>
    <row r="2570" spans="27:27" x14ac:dyDescent="0.3">
      <c r="AA2570" s="165"/>
    </row>
    <row r="2571" spans="27:27" x14ac:dyDescent="0.3">
      <c r="AA2571" s="165"/>
    </row>
    <row r="2572" spans="27:27" x14ac:dyDescent="0.3">
      <c r="AA2572" s="165"/>
    </row>
    <row r="2573" spans="27:27" x14ac:dyDescent="0.3">
      <c r="AA2573" s="165"/>
    </row>
    <row r="2574" spans="27:27" x14ac:dyDescent="0.3">
      <c r="AA2574" s="165"/>
    </row>
    <row r="2575" spans="27:27" x14ac:dyDescent="0.3">
      <c r="AA2575" s="165"/>
    </row>
    <row r="2576" spans="27:27" x14ac:dyDescent="0.3">
      <c r="AA2576" s="165"/>
    </row>
    <row r="2577" spans="27:27" x14ac:dyDescent="0.3">
      <c r="AA2577" s="165"/>
    </row>
    <row r="2578" spans="27:27" x14ac:dyDescent="0.3">
      <c r="AA2578" s="165"/>
    </row>
    <row r="2579" spans="27:27" x14ac:dyDescent="0.3">
      <c r="AA2579" s="165"/>
    </row>
    <row r="2580" spans="27:27" x14ac:dyDescent="0.3">
      <c r="AA2580" s="165"/>
    </row>
    <row r="2581" spans="27:27" x14ac:dyDescent="0.3">
      <c r="AA2581" s="165"/>
    </row>
    <row r="2582" spans="27:27" x14ac:dyDescent="0.3">
      <c r="AA2582" s="165"/>
    </row>
    <row r="2583" spans="27:27" x14ac:dyDescent="0.3">
      <c r="AA2583" s="165"/>
    </row>
    <row r="2584" spans="27:27" x14ac:dyDescent="0.3">
      <c r="AA2584" s="165"/>
    </row>
    <row r="2585" spans="27:27" x14ac:dyDescent="0.3">
      <c r="AA2585" s="165"/>
    </row>
    <row r="2586" spans="27:27" x14ac:dyDescent="0.3">
      <c r="AA2586" s="165"/>
    </row>
    <row r="2587" spans="27:27" x14ac:dyDescent="0.3">
      <c r="AA2587" s="165"/>
    </row>
    <row r="2588" spans="27:27" x14ac:dyDescent="0.3">
      <c r="AA2588" s="165"/>
    </row>
    <row r="2589" spans="27:27" x14ac:dyDescent="0.3">
      <c r="AA2589" s="165"/>
    </row>
    <row r="2590" spans="27:27" x14ac:dyDescent="0.3">
      <c r="AA2590" s="165"/>
    </row>
    <row r="2591" spans="27:27" x14ac:dyDescent="0.3">
      <c r="AA2591" s="165"/>
    </row>
    <row r="2592" spans="27:27" x14ac:dyDescent="0.3">
      <c r="AA2592" s="165"/>
    </row>
    <row r="2593" spans="27:27" x14ac:dyDescent="0.3">
      <c r="AA2593" s="165"/>
    </row>
    <row r="2594" spans="27:27" x14ac:dyDescent="0.3">
      <c r="AA2594" s="165"/>
    </row>
    <row r="2595" spans="27:27" x14ac:dyDescent="0.3">
      <c r="AA2595" s="165"/>
    </row>
    <row r="2596" spans="27:27" x14ac:dyDescent="0.3">
      <c r="AA2596" s="165"/>
    </row>
    <row r="2597" spans="27:27" x14ac:dyDescent="0.3">
      <c r="AA2597" s="165"/>
    </row>
    <row r="2598" spans="27:27" x14ac:dyDescent="0.3">
      <c r="AA2598" s="165"/>
    </row>
    <row r="2599" spans="27:27" x14ac:dyDescent="0.3">
      <c r="AA2599" s="165"/>
    </row>
    <row r="2600" spans="27:27" x14ac:dyDescent="0.3">
      <c r="AA2600" s="165"/>
    </row>
    <row r="2601" spans="27:27" x14ac:dyDescent="0.3">
      <c r="AA2601" s="165"/>
    </row>
    <row r="2602" spans="27:27" x14ac:dyDescent="0.3">
      <c r="AA2602" s="165"/>
    </row>
    <row r="2603" spans="27:27" x14ac:dyDescent="0.3">
      <c r="AA2603" s="165"/>
    </row>
    <row r="2604" spans="27:27" x14ac:dyDescent="0.3">
      <c r="AA2604" s="165"/>
    </row>
    <row r="2605" spans="27:27" x14ac:dyDescent="0.3">
      <c r="AA2605" s="165"/>
    </row>
    <row r="2606" spans="27:27" x14ac:dyDescent="0.3">
      <c r="AA2606" s="165"/>
    </row>
    <row r="2607" spans="27:27" x14ac:dyDescent="0.3">
      <c r="AA2607" s="165"/>
    </row>
    <row r="2608" spans="27:27" x14ac:dyDescent="0.3">
      <c r="AA2608" s="165"/>
    </row>
    <row r="2609" spans="27:27" x14ac:dyDescent="0.3">
      <c r="AA2609" s="165"/>
    </row>
    <row r="2610" spans="27:27" x14ac:dyDescent="0.3">
      <c r="AA2610" s="165"/>
    </row>
    <row r="2611" spans="27:27" x14ac:dyDescent="0.3">
      <c r="AA2611" s="165"/>
    </row>
    <row r="2612" spans="27:27" x14ac:dyDescent="0.3">
      <c r="AA2612" s="165"/>
    </row>
    <row r="2613" spans="27:27" x14ac:dyDescent="0.3">
      <c r="AA2613" s="165"/>
    </row>
    <row r="2614" spans="27:27" x14ac:dyDescent="0.3">
      <c r="AA2614" s="165"/>
    </row>
    <row r="2615" spans="27:27" x14ac:dyDescent="0.3">
      <c r="AA2615" s="165"/>
    </row>
    <row r="2616" spans="27:27" x14ac:dyDescent="0.3">
      <c r="AA2616" s="165"/>
    </row>
    <row r="2617" spans="27:27" x14ac:dyDescent="0.3">
      <c r="AA2617" s="165"/>
    </row>
    <row r="2618" spans="27:27" x14ac:dyDescent="0.3">
      <c r="AA2618" s="165"/>
    </row>
    <row r="2619" spans="27:27" x14ac:dyDescent="0.3">
      <c r="AA2619" s="165"/>
    </row>
    <row r="2620" spans="27:27" x14ac:dyDescent="0.3">
      <c r="AA2620" s="165"/>
    </row>
    <row r="2621" spans="27:27" x14ac:dyDescent="0.3">
      <c r="AA2621" s="165"/>
    </row>
    <row r="2622" spans="27:27" x14ac:dyDescent="0.3">
      <c r="AA2622" s="165"/>
    </row>
    <row r="2623" spans="27:27" x14ac:dyDescent="0.3">
      <c r="AA2623" s="165"/>
    </row>
    <row r="2624" spans="27:27" x14ac:dyDescent="0.3">
      <c r="AA2624" s="165"/>
    </row>
    <row r="2625" spans="27:27" x14ac:dyDescent="0.3">
      <c r="AA2625" s="165"/>
    </row>
    <row r="2626" spans="27:27" x14ac:dyDescent="0.3">
      <c r="AA2626" s="165"/>
    </row>
    <row r="2627" spans="27:27" x14ac:dyDescent="0.3">
      <c r="AA2627" s="165"/>
    </row>
    <row r="2628" spans="27:27" x14ac:dyDescent="0.3">
      <c r="AA2628" s="165"/>
    </row>
    <row r="2629" spans="27:27" x14ac:dyDescent="0.3">
      <c r="AA2629" s="165"/>
    </row>
    <row r="2630" spans="27:27" x14ac:dyDescent="0.3">
      <c r="AA2630" s="165"/>
    </row>
    <row r="2631" spans="27:27" x14ac:dyDescent="0.3">
      <c r="AA2631" s="165"/>
    </row>
    <row r="2632" spans="27:27" x14ac:dyDescent="0.3">
      <c r="AA2632" s="165"/>
    </row>
    <row r="2633" spans="27:27" x14ac:dyDescent="0.3">
      <c r="AA2633" s="165"/>
    </row>
    <row r="2634" spans="27:27" x14ac:dyDescent="0.3">
      <c r="AA2634" s="165"/>
    </row>
    <row r="2635" spans="27:27" x14ac:dyDescent="0.3">
      <c r="AA2635" s="165"/>
    </row>
    <row r="2636" spans="27:27" x14ac:dyDescent="0.3">
      <c r="AA2636" s="165"/>
    </row>
    <row r="2637" spans="27:27" x14ac:dyDescent="0.3">
      <c r="AA2637" s="165"/>
    </row>
    <row r="2638" spans="27:27" x14ac:dyDescent="0.3">
      <c r="AA2638" s="165"/>
    </row>
    <row r="2639" spans="27:27" x14ac:dyDescent="0.3">
      <c r="AA2639" s="165"/>
    </row>
    <row r="2640" spans="27:27" x14ac:dyDescent="0.3">
      <c r="AA2640" s="165"/>
    </row>
    <row r="2641" spans="27:27" x14ac:dyDescent="0.3">
      <c r="AA2641" s="165"/>
    </row>
    <row r="2642" spans="27:27" x14ac:dyDescent="0.3">
      <c r="AA2642" s="165"/>
    </row>
    <row r="2643" spans="27:27" x14ac:dyDescent="0.3">
      <c r="AA2643" s="165"/>
    </row>
    <row r="2644" spans="27:27" x14ac:dyDescent="0.3">
      <c r="AA2644" s="165"/>
    </row>
    <row r="2645" spans="27:27" x14ac:dyDescent="0.3">
      <c r="AA2645" s="165"/>
    </row>
    <row r="2646" spans="27:27" x14ac:dyDescent="0.3">
      <c r="AA2646" s="165"/>
    </row>
    <row r="2647" spans="27:27" x14ac:dyDescent="0.3">
      <c r="AA2647" s="165"/>
    </row>
    <row r="2648" spans="27:27" x14ac:dyDescent="0.3">
      <c r="AA2648" s="165"/>
    </row>
    <row r="2649" spans="27:27" x14ac:dyDescent="0.3">
      <c r="AA2649" s="165"/>
    </row>
    <row r="2650" spans="27:27" x14ac:dyDescent="0.3">
      <c r="AA2650" s="165"/>
    </row>
    <row r="2651" spans="27:27" x14ac:dyDescent="0.3">
      <c r="AA2651" s="165"/>
    </row>
    <row r="2652" spans="27:27" x14ac:dyDescent="0.3">
      <c r="AA2652" s="165"/>
    </row>
    <row r="2653" spans="27:27" x14ac:dyDescent="0.3">
      <c r="AA2653" s="165"/>
    </row>
    <row r="2654" spans="27:27" x14ac:dyDescent="0.3">
      <c r="AA2654" s="165"/>
    </row>
    <row r="2655" spans="27:27" x14ac:dyDescent="0.3">
      <c r="AA2655" s="165"/>
    </row>
    <row r="2656" spans="27:27" x14ac:dyDescent="0.3">
      <c r="AA2656" s="165"/>
    </row>
    <row r="2657" spans="27:27" x14ac:dyDescent="0.3">
      <c r="AA2657" s="165"/>
    </row>
    <row r="2658" spans="27:27" x14ac:dyDescent="0.3">
      <c r="AA2658" s="165"/>
    </row>
    <row r="2659" spans="27:27" x14ac:dyDescent="0.3">
      <c r="AA2659" s="165"/>
    </row>
    <row r="2660" spans="27:27" x14ac:dyDescent="0.3">
      <c r="AA2660" s="165"/>
    </row>
    <row r="2661" spans="27:27" x14ac:dyDescent="0.3">
      <c r="AA2661" s="165"/>
    </row>
    <row r="2662" spans="27:27" x14ac:dyDescent="0.3">
      <c r="AA2662" s="165"/>
    </row>
    <row r="2663" spans="27:27" x14ac:dyDescent="0.3">
      <c r="AA2663" s="165"/>
    </row>
    <row r="2664" spans="27:27" x14ac:dyDescent="0.3">
      <c r="AA2664" s="165"/>
    </row>
    <row r="2665" spans="27:27" x14ac:dyDescent="0.3">
      <c r="AA2665" s="165"/>
    </row>
    <row r="2666" spans="27:27" x14ac:dyDescent="0.3">
      <c r="AA2666" s="165"/>
    </row>
    <row r="2667" spans="27:27" x14ac:dyDescent="0.3">
      <c r="AA2667" s="165"/>
    </row>
    <row r="2668" spans="27:27" x14ac:dyDescent="0.3">
      <c r="AA2668" s="165"/>
    </row>
    <row r="2669" spans="27:27" x14ac:dyDescent="0.3">
      <c r="AA2669" s="165"/>
    </row>
    <row r="2670" spans="27:27" x14ac:dyDescent="0.3">
      <c r="AA2670" s="165"/>
    </row>
    <row r="2671" spans="27:27" x14ac:dyDescent="0.3">
      <c r="AA2671" s="165"/>
    </row>
    <row r="2672" spans="27:27" x14ac:dyDescent="0.3">
      <c r="AA2672" s="165"/>
    </row>
    <row r="2673" spans="27:27" x14ac:dyDescent="0.3">
      <c r="AA2673" s="165"/>
    </row>
    <row r="2674" spans="27:27" x14ac:dyDescent="0.3">
      <c r="AA2674" s="165"/>
    </row>
    <row r="2675" spans="27:27" x14ac:dyDescent="0.3">
      <c r="AA2675" s="165"/>
    </row>
    <row r="2676" spans="27:27" x14ac:dyDescent="0.3">
      <c r="AA2676" s="165"/>
    </row>
    <row r="2677" spans="27:27" x14ac:dyDescent="0.3">
      <c r="AA2677" s="165"/>
    </row>
    <row r="2678" spans="27:27" x14ac:dyDescent="0.3">
      <c r="AA2678" s="165"/>
    </row>
    <row r="2679" spans="27:27" x14ac:dyDescent="0.3">
      <c r="AA2679" s="165"/>
    </row>
    <row r="2680" spans="27:27" x14ac:dyDescent="0.3">
      <c r="AA2680" s="165"/>
    </row>
    <row r="2681" spans="27:27" x14ac:dyDescent="0.3">
      <c r="AA2681" s="165"/>
    </row>
    <row r="2682" spans="27:27" x14ac:dyDescent="0.3">
      <c r="AA2682" s="165"/>
    </row>
    <row r="2683" spans="27:27" x14ac:dyDescent="0.3">
      <c r="AA2683" s="165"/>
    </row>
    <row r="2684" spans="27:27" x14ac:dyDescent="0.3">
      <c r="AA2684" s="165"/>
    </row>
    <row r="2685" spans="27:27" x14ac:dyDescent="0.3">
      <c r="AA2685" s="165"/>
    </row>
    <row r="2686" spans="27:27" x14ac:dyDescent="0.3">
      <c r="AA2686" s="165"/>
    </row>
    <row r="2687" spans="27:27" x14ac:dyDescent="0.3">
      <c r="AA2687" s="165"/>
    </row>
    <row r="2688" spans="27:27" x14ac:dyDescent="0.3">
      <c r="AA2688" s="165"/>
    </row>
    <row r="2689" spans="27:27" x14ac:dyDescent="0.3">
      <c r="AA2689" s="165"/>
    </row>
    <row r="2690" spans="27:27" x14ac:dyDescent="0.3">
      <c r="AA2690" s="165"/>
    </row>
    <row r="2691" spans="27:27" x14ac:dyDescent="0.3">
      <c r="AA2691" s="165"/>
    </row>
    <row r="2692" spans="27:27" x14ac:dyDescent="0.3">
      <c r="AA2692" s="165"/>
    </row>
    <row r="2693" spans="27:27" x14ac:dyDescent="0.3">
      <c r="AA2693" s="165"/>
    </row>
    <row r="2694" spans="27:27" x14ac:dyDescent="0.3">
      <c r="AA2694" s="165"/>
    </row>
    <row r="2695" spans="27:27" x14ac:dyDescent="0.3">
      <c r="AA2695" s="165"/>
    </row>
    <row r="2696" spans="27:27" x14ac:dyDescent="0.3">
      <c r="AA2696" s="165"/>
    </row>
    <row r="2697" spans="27:27" x14ac:dyDescent="0.3">
      <c r="AA2697" s="165"/>
    </row>
    <row r="2698" spans="27:27" x14ac:dyDescent="0.3">
      <c r="AA2698" s="165"/>
    </row>
    <row r="2699" spans="27:27" x14ac:dyDescent="0.3">
      <c r="AA2699" s="165"/>
    </row>
    <row r="2700" spans="27:27" x14ac:dyDescent="0.3">
      <c r="AA2700" s="165"/>
    </row>
    <row r="2701" spans="27:27" x14ac:dyDescent="0.3">
      <c r="AA2701" s="165"/>
    </row>
    <row r="2702" spans="27:27" x14ac:dyDescent="0.3">
      <c r="AA2702" s="165"/>
    </row>
    <row r="2703" spans="27:27" x14ac:dyDescent="0.3">
      <c r="AA2703" s="165"/>
    </row>
    <row r="2704" spans="27:27" x14ac:dyDescent="0.3">
      <c r="AA2704" s="165"/>
    </row>
    <row r="2705" spans="27:27" x14ac:dyDescent="0.3">
      <c r="AA2705" s="165"/>
    </row>
    <row r="2706" spans="27:27" x14ac:dyDescent="0.3">
      <c r="AA2706" s="165"/>
    </row>
    <row r="2707" spans="27:27" x14ac:dyDescent="0.3">
      <c r="AA2707" s="165"/>
    </row>
    <row r="2708" spans="27:27" x14ac:dyDescent="0.3">
      <c r="AA2708" s="165"/>
    </row>
    <row r="2709" spans="27:27" x14ac:dyDescent="0.3">
      <c r="AA2709" s="165"/>
    </row>
    <row r="2710" spans="27:27" x14ac:dyDescent="0.3">
      <c r="AA2710" s="165"/>
    </row>
    <row r="2711" spans="27:27" x14ac:dyDescent="0.3">
      <c r="AA2711" s="165"/>
    </row>
    <row r="2712" spans="27:27" x14ac:dyDescent="0.3">
      <c r="AA2712" s="165"/>
    </row>
    <row r="2713" spans="27:27" x14ac:dyDescent="0.3">
      <c r="AA2713" s="165"/>
    </row>
    <row r="2714" spans="27:27" x14ac:dyDescent="0.3">
      <c r="AA2714" s="165"/>
    </row>
    <row r="2715" spans="27:27" x14ac:dyDescent="0.3">
      <c r="AA2715" s="165"/>
    </row>
    <row r="2716" spans="27:27" x14ac:dyDescent="0.3">
      <c r="AA2716" s="165"/>
    </row>
    <row r="2717" spans="27:27" x14ac:dyDescent="0.3">
      <c r="AA2717" s="165"/>
    </row>
    <row r="2718" spans="27:27" x14ac:dyDescent="0.3">
      <c r="AA2718" s="165"/>
    </row>
    <row r="2719" spans="27:27" x14ac:dyDescent="0.3">
      <c r="AA2719" s="165"/>
    </row>
    <row r="2720" spans="27:27" x14ac:dyDescent="0.3">
      <c r="AA2720" s="165"/>
    </row>
    <row r="2721" spans="27:27" x14ac:dyDescent="0.3">
      <c r="AA2721" s="165"/>
    </row>
    <row r="2722" spans="27:27" x14ac:dyDescent="0.3">
      <c r="AA2722" s="165"/>
    </row>
    <row r="2723" spans="27:27" x14ac:dyDescent="0.3">
      <c r="AA2723" s="165"/>
    </row>
    <row r="2724" spans="27:27" x14ac:dyDescent="0.3">
      <c r="AA2724" s="165"/>
    </row>
    <row r="2725" spans="27:27" x14ac:dyDescent="0.3">
      <c r="AA2725" s="165"/>
    </row>
    <row r="2726" spans="27:27" x14ac:dyDescent="0.3">
      <c r="AA2726" s="165"/>
    </row>
    <row r="2727" spans="27:27" x14ac:dyDescent="0.3">
      <c r="AA2727" s="165"/>
    </row>
    <row r="2728" spans="27:27" x14ac:dyDescent="0.3">
      <c r="AA2728" s="165"/>
    </row>
    <row r="2729" spans="27:27" x14ac:dyDescent="0.3">
      <c r="AA2729" s="165"/>
    </row>
    <row r="2730" spans="27:27" x14ac:dyDescent="0.3">
      <c r="AA2730" s="165"/>
    </row>
    <row r="2731" spans="27:27" x14ac:dyDescent="0.3">
      <c r="AA2731" s="165"/>
    </row>
    <row r="2732" spans="27:27" x14ac:dyDescent="0.3">
      <c r="AA2732" s="165"/>
    </row>
    <row r="2733" spans="27:27" x14ac:dyDescent="0.3">
      <c r="AA2733" s="165"/>
    </row>
    <row r="2734" spans="27:27" x14ac:dyDescent="0.3">
      <c r="AA2734" s="165"/>
    </row>
    <row r="2735" spans="27:27" x14ac:dyDescent="0.3">
      <c r="AA2735" s="165"/>
    </row>
    <row r="2736" spans="27:27" x14ac:dyDescent="0.3">
      <c r="AA2736" s="165"/>
    </row>
    <row r="2737" spans="27:27" x14ac:dyDescent="0.3">
      <c r="AA2737" s="165"/>
    </row>
    <row r="2738" spans="27:27" x14ac:dyDescent="0.3">
      <c r="AA2738" s="165"/>
    </row>
    <row r="2739" spans="27:27" x14ac:dyDescent="0.3">
      <c r="AA2739" s="165"/>
    </row>
    <row r="2740" spans="27:27" x14ac:dyDescent="0.3">
      <c r="AA2740" s="165"/>
    </row>
    <row r="2741" spans="27:27" x14ac:dyDescent="0.3">
      <c r="AA2741" s="165"/>
    </row>
    <row r="2742" spans="27:27" x14ac:dyDescent="0.3">
      <c r="AA2742" s="165"/>
    </row>
    <row r="2743" spans="27:27" x14ac:dyDescent="0.3">
      <c r="AA2743" s="165"/>
    </row>
    <row r="2744" spans="27:27" x14ac:dyDescent="0.3">
      <c r="AA2744" s="165"/>
    </row>
    <row r="2745" spans="27:27" x14ac:dyDescent="0.3">
      <c r="AA2745" s="165"/>
    </row>
    <row r="2746" spans="27:27" x14ac:dyDescent="0.3">
      <c r="AA2746" s="165"/>
    </row>
    <row r="2747" spans="27:27" x14ac:dyDescent="0.3">
      <c r="AA2747" s="165"/>
    </row>
    <row r="2748" spans="27:27" x14ac:dyDescent="0.3">
      <c r="AA2748" s="165"/>
    </row>
    <row r="2749" spans="27:27" x14ac:dyDescent="0.3">
      <c r="AA2749" s="165"/>
    </row>
    <row r="2750" spans="27:27" x14ac:dyDescent="0.3">
      <c r="AA2750" s="165"/>
    </row>
    <row r="2751" spans="27:27" x14ac:dyDescent="0.3">
      <c r="AA2751" s="165"/>
    </row>
    <row r="2752" spans="27:27" x14ac:dyDescent="0.3">
      <c r="AA2752" s="165"/>
    </row>
    <row r="2753" spans="27:27" x14ac:dyDescent="0.3">
      <c r="AA2753" s="165"/>
    </row>
    <row r="2754" spans="27:27" x14ac:dyDescent="0.3">
      <c r="AA2754" s="165"/>
    </row>
    <row r="2755" spans="27:27" x14ac:dyDescent="0.3">
      <c r="AA2755" s="165"/>
    </row>
    <row r="2756" spans="27:27" x14ac:dyDescent="0.3">
      <c r="AA2756" s="165"/>
    </row>
    <row r="2757" spans="27:27" x14ac:dyDescent="0.3">
      <c r="AA2757" s="165"/>
    </row>
    <row r="2758" spans="27:27" x14ac:dyDescent="0.3">
      <c r="AA2758" s="165"/>
    </row>
    <row r="2759" spans="27:27" x14ac:dyDescent="0.3">
      <c r="AA2759" s="165"/>
    </row>
    <row r="2760" spans="27:27" x14ac:dyDescent="0.3">
      <c r="AA2760" s="165"/>
    </row>
    <row r="2761" spans="27:27" x14ac:dyDescent="0.3">
      <c r="AA2761" s="165"/>
    </row>
    <row r="2762" spans="27:27" x14ac:dyDescent="0.3">
      <c r="AA2762" s="165"/>
    </row>
    <row r="2763" spans="27:27" x14ac:dyDescent="0.3">
      <c r="AA2763" s="165"/>
    </row>
    <row r="2764" spans="27:27" x14ac:dyDescent="0.3">
      <c r="AA2764" s="165"/>
    </row>
    <row r="2765" spans="27:27" x14ac:dyDescent="0.3">
      <c r="AA2765" s="165"/>
    </row>
    <row r="2766" spans="27:27" x14ac:dyDescent="0.3">
      <c r="AA2766" s="165"/>
    </row>
    <row r="2767" spans="27:27" x14ac:dyDescent="0.3">
      <c r="AA2767" s="165"/>
    </row>
    <row r="2768" spans="27:27" x14ac:dyDescent="0.3">
      <c r="AA2768" s="165"/>
    </row>
    <row r="2769" spans="27:27" x14ac:dyDescent="0.3">
      <c r="AA2769" s="165"/>
    </row>
    <row r="2770" spans="27:27" x14ac:dyDescent="0.3">
      <c r="AA2770" s="165"/>
    </row>
    <row r="2771" spans="27:27" x14ac:dyDescent="0.3">
      <c r="AA2771" s="165"/>
    </row>
    <row r="2772" spans="27:27" x14ac:dyDescent="0.3">
      <c r="AA2772" s="165"/>
    </row>
    <row r="2773" spans="27:27" x14ac:dyDescent="0.3">
      <c r="AA2773" s="165"/>
    </row>
    <row r="2774" spans="27:27" x14ac:dyDescent="0.3">
      <c r="AA2774" s="165"/>
    </row>
    <row r="2775" spans="27:27" x14ac:dyDescent="0.3">
      <c r="AA2775" s="165"/>
    </row>
    <row r="2776" spans="27:27" x14ac:dyDescent="0.3">
      <c r="AA2776" s="165"/>
    </row>
    <row r="2777" spans="27:27" x14ac:dyDescent="0.3">
      <c r="AA2777" s="165"/>
    </row>
    <row r="2778" spans="27:27" x14ac:dyDescent="0.3">
      <c r="AA2778" s="165"/>
    </row>
    <row r="2779" spans="27:27" x14ac:dyDescent="0.3">
      <c r="AA2779" s="165"/>
    </row>
    <row r="2780" spans="27:27" x14ac:dyDescent="0.3">
      <c r="AA2780" s="165"/>
    </row>
    <row r="2781" spans="27:27" x14ac:dyDescent="0.3">
      <c r="AA2781" s="165"/>
    </row>
    <row r="2782" spans="27:27" x14ac:dyDescent="0.3">
      <c r="AA2782" s="165"/>
    </row>
    <row r="2783" spans="27:27" x14ac:dyDescent="0.3">
      <c r="AA2783" s="165"/>
    </row>
    <row r="2784" spans="27:27" x14ac:dyDescent="0.3">
      <c r="AA2784" s="165"/>
    </row>
    <row r="2785" spans="27:27" x14ac:dyDescent="0.3">
      <c r="AA2785" s="165"/>
    </row>
    <row r="2786" spans="27:27" x14ac:dyDescent="0.3">
      <c r="AA2786" s="165"/>
    </row>
    <row r="2787" spans="27:27" x14ac:dyDescent="0.3">
      <c r="AA2787" s="165"/>
    </row>
    <row r="2788" spans="27:27" x14ac:dyDescent="0.3">
      <c r="AA2788" s="165"/>
    </row>
    <row r="2789" spans="27:27" x14ac:dyDescent="0.3">
      <c r="AA2789" s="165"/>
    </row>
    <row r="2790" spans="27:27" x14ac:dyDescent="0.3">
      <c r="AA2790" s="165"/>
    </row>
    <row r="2791" spans="27:27" x14ac:dyDescent="0.3">
      <c r="AA2791" s="165"/>
    </row>
    <row r="2792" spans="27:27" x14ac:dyDescent="0.3">
      <c r="AA2792" s="165"/>
    </row>
    <row r="2793" spans="27:27" x14ac:dyDescent="0.3">
      <c r="AA2793" s="165"/>
    </row>
    <row r="2794" spans="27:27" x14ac:dyDescent="0.3">
      <c r="AA2794" s="165"/>
    </row>
    <row r="2795" spans="27:27" x14ac:dyDescent="0.3">
      <c r="AA2795" s="165"/>
    </row>
    <row r="2796" spans="27:27" x14ac:dyDescent="0.3">
      <c r="AA2796" s="165"/>
    </row>
    <row r="2797" spans="27:27" x14ac:dyDescent="0.3">
      <c r="AA2797" s="165"/>
    </row>
    <row r="2798" spans="27:27" x14ac:dyDescent="0.3">
      <c r="AA2798" s="165"/>
    </row>
    <row r="2799" spans="27:27" x14ac:dyDescent="0.3">
      <c r="AA2799" s="165"/>
    </row>
    <row r="2800" spans="27:27" x14ac:dyDescent="0.3">
      <c r="AA2800" s="165"/>
    </row>
    <row r="2801" spans="27:27" x14ac:dyDescent="0.3">
      <c r="AA2801" s="165"/>
    </row>
    <row r="2802" spans="27:27" x14ac:dyDescent="0.3">
      <c r="AA2802" s="165"/>
    </row>
    <row r="2803" spans="27:27" x14ac:dyDescent="0.3">
      <c r="AA2803" s="165"/>
    </row>
    <row r="2804" spans="27:27" x14ac:dyDescent="0.3">
      <c r="AA2804" s="165"/>
    </row>
    <row r="2805" spans="27:27" x14ac:dyDescent="0.3">
      <c r="AA2805" s="165"/>
    </row>
    <row r="2806" spans="27:27" x14ac:dyDescent="0.3">
      <c r="AA2806" s="165"/>
    </row>
    <row r="2807" spans="27:27" x14ac:dyDescent="0.3">
      <c r="AA2807" s="165"/>
    </row>
    <row r="2808" spans="27:27" x14ac:dyDescent="0.3">
      <c r="AA2808" s="165"/>
    </row>
    <row r="2809" spans="27:27" x14ac:dyDescent="0.3">
      <c r="AA2809" s="165"/>
    </row>
    <row r="2810" spans="27:27" x14ac:dyDescent="0.3">
      <c r="AA2810" s="165"/>
    </row>
    <row r="2811" spans="27:27" x14ac:dyDescent="0.3">
      <c r="AA2811" s="165"/>
    </row>
    <row r="2812" spans="27:27" x14ac:dyDescent="0.3">
      <c r="AA2812" s="165"/>
    </row>
    <row r="2813" spans="27:27" x14ac:dyDescent="0.3">
      <c r="AA2813" s="165"/>
    </row>
    <row r="2814" spans="27:27" x14ac:dyDescent="0.3">
      <c r="AA2814" s="165"/>
    </row>
    <row r="2815" spans="27:27" x14ac:dyDescent="0.3">
      <c r="AA2815" s="165"/>
    </row>
    <row r="2816" spans="27:27" x14ac:dyDescent="0.3">
      <c r="AA2816" s="165"/>
    </row>
    <row r="2817" spans="27:27" x14ac:dyDescent="0.3">
      <c r="AA2817" s="165"/>
    </row>
    <row r="2818" spans="27:27" x14ac:dyDescent="0.3">
      <c r="AA2818" s="165"/>
    </row>
    <row r="2819" spans="27:27" x14ac:dyDescent="0.3">
      <c r="AA2819" s="165"/>
    </row>
    <row r="2820" spans="27:27" x14ac:dyDescent="0.3">
      <c r="AA2820" s="165"/>
    </row>
    <row r="2821" spans="27:27" x14ac:dyDescent="0.3">
      <c r="AA2821" s="165"/>
    </row>
    <row r="2822" spans="27:27" x14ac:dyDescent="0.3">
      <c r="AA2822" s="165"/>
    </row>
    <row r="2823" spans="27:27" x14ac:dyDescent="0.3">
      <c r="AA2823" s="165"/>
    </row>
    <row r="2824" spans="27:27" x14ac:dyDescent="0.3">
      <c r="AA2824" s="165"/>
    </row>
    <row r="2825" spans="27:27" x14ac:dyDescent="0.3">
      <c r="AA2825" s="165"/>
    </row>
    <row r="2826" spans="27:27" x14ac:dyDescent="0.3">
      <c r="AA2826" s="165"/>
    </row>
    <row r="2827" spans="27:27" x14ac:dyDescent="0.3">
      <c r="AA2827" s="165"/>
    </row>
    <row r="2828" spans="27:27" x14ac:dyDescent="0.3">
      <c r="AA2828" s="165"/>
    </row>
    <row r="2829" spans="27:27" x14ac:dyDescent="0.3">
      <c r="AA2829" s="165"/>
    </row>
    <row r="2830" spans="27:27" x14ac:dyDescent="0.3">
      <c r="AA2830" s="165"/>
    </row>
    <row r="2831" spans="27:27" x14ac:dyDescent="0.3">
      <c r="AA2831" s="165"/>
    </row>
    <row r="2832" spans="27:27" x14ac:dyDescent="0.3">
      <c r="AA2832" s="165"/>
    </row>
    <row r="2833" spans="27:27" x14ac:dyDescent="0.3">
      <c r="AA2833" s="165"/>
    </row>
    <row r="2834" spans="27:27" x14ac:dyDescent="0.3">
      <c r="AA2834" s="165"/>
    </row>
    <row r="2835" spans="27:27" x14ac:dyDescent="0.3">
      <c r="AA2835" s="165"/>
    </row>
    <row r="2836" spans="27:27" x14ac:dyDescent="0.3">
      <c r="AA2836" s="165"/>
    </row>
    <row r="2837" spans="27:27" x14ac:dyDescent="0.3">
      <c r="AA2837" s="165"/>
    </row>
    <row r="2838" spans="27:27" x14ac:dyDescent="0.3">
      <c r="AA2838" s="165"/>
    </row>
    <row r="2839" spans="27:27" x14ac:dyDescent="0.3">
      <c r="AA2839" s="165"/>
    </row>
    <row r="2840" spans="27:27" x14ac:dyDescent="0.3">
      <c r="AA2840" s="165"/>
    </row>
    <row r="2841" spans="27:27" x14ac:dyDescent="0.3">
      <c r="AA2841" s="165"/>
    </row>
    <row r="2842" spans="27:27" x14ac:dyDescent="0.3">
      <c r="AA2842" s="165"/>
    </row>
    <row r="2843" spans="27:27" x14ac:dyDescent="0.3">
      <c r="AA2843" s="165"/>
    </row>
    <row r="2844" spans="27:27" x14ac:dyDescent="0.3">
      <c r="AA2844" s="165"/>
    </row>
    <row r="2845" spans="27:27" x14ac:dyDescent="0.3">
      <c r="AA2845" s="165"/>
    </row>
    <row r="2846" spans="27:27" x14ac:dyDescent="0.3">
      <c r="AA2846" s="165"/>
    </row>
    <row r="2847" spans="27:27" x14ac:dyDescent="0.3">
      <c r="AA2847" s="165"/>
    </row>
    <row r="2848" spans="27:27" x14ac:dyDescent="0.3">
      <c r="AA2848" s="165"/>
    </row>
    <row r="2849" spans="27:27" x14ac:dyDescent="0.3">
      <c r="AA2849" s="165"/>
    </row>
    <row r="2850" spans="27:27" x14ac:dyDescent="0.3">
      <c r="AA2850" s="165"/>
    </row>
    <row r="2851" spans="27:27" x14ac:dyDescent="0.3">
      <c r="AA2851" s="165"/>
    </row>
    <row r="2852" spans="27:27" x14ac:dyDescent="0.3">
      <c r="AA2852" s="165"/>
    </row>
    <row r="2853" spans="27:27" x14ac:dyDescent="0.3">
      <c r="AA2853" s="165"/>
    </row>
    <row r="2854" spans="27:27" x14ac:dyDescent="0.3">
      <c r="AA2854" s="165"/>
    </row>
    <row r="2855" spans="27:27" x14ac:dyDescent="0.3">
      <c r="AA2855" s="165"/>
    </row>
    <row r="2856" spans="27:27" x14ac:dyDescent="0.3">
      <c r="AA2856" s="165"/>
    </row>
    <row r="2857" spans="27:27" x14ac:dyDescent="0.3">
      <c r="AA2857" s="165"/>
    </row>
    <row r="2858" spans="27:27" x14ac:dyDescent="0.3">
      <c r="AA2858" s="165"/>
    </row>
    <row r="2859" spans="27:27" x14ac:dyDescent="0.3">
      <c r="AA2859" s="165"/>
    </row>
    <row r="2860" spans="27:27" x14ac:dyDescent="0.3">
      <c r="AA2860" s="165"/>
    </row>
    <row r="2861" spans="27:27" x14ac:dyDescent="0.3">
      <c r="AA2861" s="165"/>
    </row>
    <row r="2862" spans="27:27" x14ac:dyDescent="0.3">
      <c r="AA2862" s="165"/>
    </row>
    <row r="2863" spans="27:27" x14ac:dyDescent="0.3">
      <c r="AA2863" s="165"/>
    </row>
    <row r="2864" spans="27:27" x14ac:dyDescent="0.3">
      <c r="AA2864" s="165"/>
    </row>
    <row r="2865" spans="27:27" x14ac:dyDescent="0.3">
      <c r="AA2865" s="165"/>
    </row>
    <row r="2866" spans="27:27" x14ac:dyDescent="0.3">
      <c r="AA2866" s="165"/>
    </row>
    <row r="2867" spans="27:27" x14ac:dyDescent="0.3">
      <c r="AA2867" s="165"/>
    </row>
    <row r="2868" spans="27:27" x14ac:dyDescent="0.3">
      <c r="AA2868" s="165"/>
    </row>
    <row r="2869" spans="27:27" x14ac:dyDescent="0.3">
      <c r="AA2869" s="165"/>
    </row>
    <row r="2870" spans="27:27" x14ac:dyDescent="0.3">
      <c r="AA2870" s="165"/>
    </row>
    <row r="2871" spans="27:27" x14ac:dyDescent="0.3">
      <c r="AA2871" s="165"/>
    </row>
    <row r="2872" spans="27:27" x14ac:dyDescent="0.3">
      <c r="AA2872" s="165"/>
    </row>
    <row r="2873" spans="27:27" x14ac:dyDescent="0.3">
      <c r="AA2873" s="165"/>
    </row>
    <row r="2874" spans="27:27" x14ac:dyDescent="0.3">
      <c r="AA2874" s="165"/>
    </row>
    <row r="2875" spans="27:27" x14ac:dyDescent="0.3">
      <c r="AA2875" s="165"/>
    </row>
    <row r="2876" spans="27:27" x14ac:dyDescent="0.3">
      <c r="AA2876" s="165"/>
    </row>
    <row r="2877" spans="27:27" x14ac:dyDescent="0.3">
      <c r="AA2877" s="165"/>
    </row>
    <row r="2878" spans="27:27" x14ac:dyDescent="0.3">
      <c r="AA2878" s="165"/>
    </row>
    <row r="2879" spans="27:27" x14ac:dyDescent="0.3">
      <c r="AA2879" s="165"/>
    </row>
    <row r="2880" spans="27:27" x14ac:dyDescent="0.3">
      <c r="AA2880" s="165"/>
    </row>
    <row r="2881" spans="27:27" x14ac:dyDescent="0.3">
      <c r="AA2881" s="165"/>
    </row>
    <row r="2882" spans="27:27" x14ac:dyDescent="0.3">
      <c r="AA2882" s="165"/>
    </row>
    <row r="2883" spans="27:27" x14ac:dyDescent="0.3">
      <c r="AA2883" s="165"/>
    </row>
    <row r="2884" spans="27:27" x14ac:dyDescent="0.3">
      <c r="AA2884" s="165"/>
    </row>
    <row r="2885" spans="27:27" x14ac:dyDescent="0.3">
      <c r="AA2885" s="165"/>
    </row>
    <row r="2886" spans="27:27" x14ac:dyDescent="0.3">
      <c r="AA2886" s="165"/>
    </row>
    <row r="2887" spans="27:27" x14ac:dyDescent="0.3">
      <c r="AA2887" s="165"/>
    </row>
    <row r="2888" spans="27:27" x14ac:dyDescent="0.3">
      <c r="AA2888" s="165"/>
    </row>
    <row r="2889" spans="27:27" x14ac:dyDescent="0.3">
      <c r="AA2889" s="165"/>
    </row>
    <row r="2890" spans="27:27" x14ac:dyDescent="0.3">
      <c r="AA2890" s="165"/>
    </row>
    <row r="2891" spans="27:27" x14ac:dyDescent="0.3">
      <c r="AA2891" s="165"/>
    </row>
    <row r="2892" spans="27:27" x14ac:dyDescent="0.3">
      <c r="AA2892" s="165"/>
    </row>
    <row r="2893" spans="27:27" x14ac:dyDescent="0.3">
      <c r="AA2893" s="165"/>
    </row>
    <row r="2894" spans="27:27" x14ac:dyDescent="0.3">
      <c r="AA2894" s="165"/>
    </row>
    <row r="2895" spans="27:27" x14ac:dyDescent="0.3">
      <c r="AA2895" s="165"/>
    </row>
    <row r="2896" spans="27:27" x14ac:dyDescent="0.3">
      <c r="AA2896" s="165"/>
    </row>
    <row r="2897" spans="27:27" x14ac:dyDescent="0.3">
      <c r="AA2897" s="165"/>
    </row>
    <row r="2898" spans="27:27" x14ac:dyDescent="0.3">
      <c r="AA2898" s="165"/>
    </row>
    <row r="2899" spans="27:27" x14ac:dyDescent="0.3">
      <c r="AA2899" s="165"/>
    </row>
    <row r="2900" spans="27:27" x14ac:dyDescent="0.3">
      <c r="AA2900" s="165"/>
    </row>
    <row r="2901" spans="27:27" x14ac:dyDescent="0.3">
      <c r="AA2901" s="165"/>
    </row>
    <row r="2902" spans="27:27" x14ac:dyDescent="0.3">
      <c r="AA2902" s="165"/>
    </row>
    <row r="2903" spans="27:27" x14ac:dyDescent="0.3">
      <c r="AA2903" s="165"/>
    </row>
    <row r="2904" spans="27:27" x14ac:dyDescent="0.3">
      <c r="AA2904" s="165"/>
    </row>
    <row r="2905" spans="27:27" x14ac:dyDescent="0.3">
      <c r="AA2905" s="165"/>
    </row>
    <row r="2906" spans="27:27" x14ac:dyDescent="0.3">
      <c r="AA2906" s="165"/>
    </row>
    <row r="2907" spans="27:27" x14ac:dyDescent="0.3">
      <c r="AA2907" s="165"/>
    </row>
    <row r="2908" spans="27:27" x14ac:dyDescent="0.3">
      <c r="AA2908" s="165"/>
    </row>
    <row r="2909" spans="27:27" x14ac:dyDescent="0.3">
      <c r="AA2909" s="165"/>
    </row>
    <row r="2910" spans="27:27" x14ac:dyDescent="0.3">
      <c r="AA2910" s="165"/>
    </row>
    <row r="2911" spans="27:27" x14ac:dyDescent="0.3">
      <c r="AA2911" s="165"/>
    </row>
    <row r="2912" spans="27:27" x14ac:dyDescent="0.3">
      <c r="AA2912" s="165"/>
    </row>
    <row r="2913" spans="27:27" x14ac:dyDescent="0.3">
      <c r="AA2913" s="165"/>
    </row>
    <row r="2914" spans="27:27" x14ac:dyDescent="0.3">
      <c r="AA2914" s="165"/>
    </row>
    <row r="2915" spans="27:27" x14ac:dyDescent="0.3">
      <c r="AA2915" s="165"/>
    </row>
    <row r="2916" spans="27:27" x14ac:dyDescent="0.3">
      <c r="AA2916" s="165"/>
    </row>
    <row r="2917" spans="27:27" x14ac:dyDescent="0.3">
      <c r="AA2917" s="165"/>
    </row>
    <row r="2918" spans="27:27" x14ac:dyDescent="0.3">
      <c r="AA2918" s="165"/>
    </row>
    <row r="2919" spans="27:27" x14ac:dyDescent="0.3">
      <c r="AA2919" s="165"/>
    </row>
    <row r="2920" spans="27:27" x14ac:dyDescent="0.3">
      <c r="AA2920" s="165"/>
    </row>
    <row r="2921" spans="27:27" x14ac:dyDescent="0.3">
      <c r="AA2921" s="165"/>
    </row>
    <row r="2922" spans="27:27" x14ac:dyDescent="0.3">
      <c r="AA2922" s="165"/>
    </row>
    <row r="2923" spans="27:27" x14ac:dyDescent="0.3">
      <c r="AA2923" s="165"/>
    </row>
    <row r="2924" spans="27:27" x14ac:dyDescent="0.3">
      <c r="AA2924" s="165"/>
    </row>
    <row r="2925" spans="27:27" x14ac:dyDescent="0.3">
      <c r="AA2925" s="165"/>
    </row>
    <row r="2926" spans="27:27" x14ac:dyDescent="0.3">
      <c r="AA2926" s="165"/>
    </row>
    <row r="2927" spans="27:27" x14ac:dyDescent="0.3">
      <c r="AA2927" s="165"/>
    </row>
    <row r="2928" spans="27:27" x14ac:dyDescent="0.3">
      <c r="AA2928" s="165"/>
    </row>
    <row r="2929" spans="27:27" x14ac:dyDescent="0.3">
      <c r="AA2929" s="165"/>
    </row>
    <row r="2930" spans="27:27" x14ac:dyDescent="0.3">
      <c r="AA2930" s="165"/>
    </row>
    <row r="2931" spans="27:27" x14ac:dyDescent="0.3">
      <c r="AA2931" s="165"/>
    </row>
    <row r="2932" spans="27:27" x14ac:dyDescent="0.3">
      <c r="AA2932" s="165"/>
    </row>
    <row r="2933" spans="27:27" x14ac:dyDescent="0.3">
      <c r="AA2933" s="165"/>
    </row>
    <row r="2934" spans="27:27" x14ac:dyDescent="0.3">
      <c r="AA2934" s="165"/>
    </row>
    <row r="2935" spans="27:27" x14ac:dyDescent="0.3">
      <c r="AA2935" s="165"/>
    </row>
    <row r="2936" spans="27:27" x14ac:dyDescent="0.3">
      <c r="AA2936" s="165"/>
    </row>
    <row r="2937" spans="27:27" x14ac:dyDescent="0.3">
      <c r="AA2937" s="165"/>
    </row>
    <row r="2938" spans="27:27" x14ac:dyDescent="0.3">
      <c r="AA2938" s="165"/>
    </row>
    <row r="2939" spans="27:27" x14ac:dyDescent="0.3">
      <c r="AA2939" s="165"/>
    </row>
    <row r="2940" spans="27:27" x14ac:dyDescent="0.3">
      <c r="AA2940" s="165"/>
    </row>
    <row r="2941" spans="27:27" x14ac:dyDescent="0.3">
      <c r="AA2941" s="165"/>
    </row>
    <row r="2942" spans="27:27" x14ac:dyDescent="0.3">
      <c r="AA2942" s="165"/>
    </row>
    <row r="2943" spans="27:27" x14ac:dyDescent="0.3">
      <c r="AA2943" s="165"/>
    </row>
    <row r="2944" spans="27:27" x14ac:dyDescent="0.3">
      <c r="AA2944" s="165"/>
    </row>
    <row r="2945" spans="27:27" x14ac:dyDescent="0.3">
      <c r="AA2945" s="165"/>
    </row>
    <row r="2946" spans="27:27" x14ac:dyDescent="0.3">
      <c r="AA2946" s="165"/>
    </row>
    <row r="2947" spans="27:27" x14ac:dyDescent="0.3">
      <c r="AA2947" s="165"/>
    </row>
    <row r="2948" spans="27:27" x14ac:dyDescent="0.3">
      <c r="AA2948" s="165"/>
    </row>
    <row r="2949" spans="27:27" x14ac:dyDescent="0.3">
      <c r="AA2949" s="165"/>
    </row>
    <row r="2950" spans="27:27" x14ac:dyDescent="0.3">
      <c r="AA2950" s="165"/>
    </row>
    <row r="2951" spans="27:27" x14ac:dyDescent="0.3">
      <c r="AA2951" s="165"/>
    </row>
    <row r="2952" spans="27:27" x14ac:dyDescent="0.3">
      <c r="AA2952" s="165"/>
    </row>
    <row r="2953" spans="27:27" x14ac:dyDescent="0.3">
      <c r="AA2953" s="165"/>
    </row>
    <row r="2954" spans="27:27" x14ac:dyDescent="0.3">
      <c r="AA2954" s="165"/>
    </row>
    <row r="2955" spans="27:27" x14ac:dyDescent="0.3">
      <c r="AA2955" s="165"/>
    </row>
    <row r="2956" spans="27:27" x14ac:dyDescent="0.3">
      <c r="AA2956" s="165"/>
    </row>
    <row r="2957" spans="27:27" x14ac:dyDescent="0.3">
      <c r="AA2957" s="165"/>
    </row>
    <row r="2958" spans="27:27" x14ac:dyDescent="0.3">
      <c r="AA2958" s="165"/>
    </row>
    <row r="2959" spans="27:27" x14ac:dyDescent="0.3">
      <c r="AA2959" s="165"/>
    </row>
    <row r="2960" spans="27:27" x14ac:dyDescent="0.3">
      <c r="AA2960" s="165"/>
    </row>
    <row r="2961" spans="27:27" x14ac:dyDescent="0.3">
      <c r="AA2961" s="165"/>
    </row>
    <row r="2962" spans="27:27" x14ac:dyDescent="0.3">
      <c r="AA2962" s="165"/>
    </row>
    <row r="2963" spans="27:27" x14ac:dyDescent="0.3">
      <c r="AA2963" s="165"/>
    </row>
    <row r="2964" spans="27:27" x14ac:dyDescent="0.3">
      <c r="AA2964" s="165"/>
    </row>
    <row r="2965" spans="27:27" x14ac:dyDescent="0.3">
      <c r="AA2965" s="165"/>
    </row>
    <row r="2966" spans="27:27" x14ac:dyDescent="0.3">
      <c r="AA2966" s="165"/>
    </row>
    <row r="2967" spans="27:27" x14ac:dyDescent="0.3">
      <c r="AA2967" s="165"/>
    </row>
    <row r="2968" spans="27:27" x14ac:dyDescent="0.3">
      <c r="AA2968" s="165"/>
    </row>
    <row r="2969" spans="27:27" x14ac:dyDescent="0.3">
      <c r="AA2969" s="165"/>
    </row>
    <row r="2970" spans="27:27" x14ac:dyDescent="0.3">
      <c r="AA2970" s="165"/>
    </row>
    <row r="2971" spans="27:27" x14ac:dyDescent="0.3">
      <c r="AA2971" s="165"/>
    </row>
    <row r="2972" spans="27:27" x14ac:dyDescent="0.3">
      <c r="AA2972" s="165"/>
    </row>
    <row r="2973" spans="27:27" x14ac:dyDescent="0.3">
      <c r="AA2973" s="165"/>
    </row>
    <row r="2974" spans="27:27" x14ac:dyDescent="0.3">
      <c r="AA2974" s="165"/>
    </row>
    <row r="2975" spans="27:27" x14ac:dyDescent="0.3">
      <c r="AA2975" s="165"/>
    </row>
    <row r="2976" spans="27:27" x14ac:dyDescent="0.3">
      <c r="AA2976" s="165"/>
    </row>
    <row r="2977" spans="27:27" x14ac:dyDescent="0.3">
      <c r="AA2977" s="165"/>
    </row>
    <row r="2978" spans="27:27" x14ac:dyDescent="0.3">
      <c r="AA2978" s="165"/>
    </row>
    <row r="2979" spans="27:27" x14ac:dyDescent="0.3">
      <c r="AA2979" s="165"/>
    </row>
    <row r="2980" spans="27:27" x14ac:dyDescent="0.3">
      <c r="AA2980" s="165"/>
    </row>
    <row r="2981" spans="27:27" x14ac:dyDescent="0.3">
      <c r="AA2981" s="165"/>
    </row>
    <row r="2982" spans="27:27" x14ac:dyDescent="0.3">
      <c r="AA2982" s="165"/>
    </row>
    <row r="2983" spans="27:27" x14ac:dyDescent="0.3">
      <c r="AA2983" s="165"/>
    </row>
    <row r="2984" spans="27:27" x14ac:dyDescent="0.3">
      <c r="AA2984" s="165"/>
    </row>
    <row r="2985" spans="27:27" x14ac:dyDescent="0.3">
      <c r="AA2985" s="165"/>
    </row>
    <row r="2986" spans="27:27" x14ac:dyDescent="0.3">
      <c r="AA2986" s="165"/>
    </row>
    <row r="2987" spans="27:27" x14ac:dyDescent="0.3">
      <c r="AA2987" s="165"/>
    </row>
    <row r="2988" spans="27:27" x14ac:dyDescent="0.3">
      <c r="AA2988" s="165"/>
    </row>
    <row r="2989" spans="27:27" x14ac:dyDescent="0.3">
      <c r="AA2989" s="165"/>
    </row>
    <row r="2990" spans="27:27" x14ac:dyDescent="0.3">
      <c r="AA2990" s="165"/>
    </row>
    <row r="2991" spans="27:27" x14ac:dyDescent="0.3">
      <c r="AA2991" s="165"/>
    </row>
    <row r="2992" spans="27:27" x14ac:dyDescent="0.3">
      <c r="AA2992" s="165"/>
    </row>
    <row r="2993" spans="27:27" x14ac:dyDescent="0.3">
      <c r="AA2993" s="165"/>
    </row>
    <row r="2994" spans="27:27" x14ac:dyDescent="0.3">
      <c r="AA2994" s="165"/>
    </row>
    <row r="2995" spans="27:27" x14ac:dyDescent="0.3">
      <c r="AA2995" s="165"/>
    </row>
    <row r="2996" spans="27:27" x14ac:dyDescent="0.3">
      <c r="AA2996" s="165"/>
    </row>
    <row r="2997" spans="27:27" x14ac:dyDescent="0.3">
      <c r="AA2997" s="165"/>
    </row>
    <row r="2998" spans="27:27" x14ac:dyDescent="0.3">
      <c r="AA2998" s="165"/>
    </row>
    <row r="2999" spans="27:27" x14ac:dyDescent="0.3">
      <c r="AA2999" s="165"/>
    </row>
    <row r="3000" spans="27:27" x14ac:dyDescent="0.3">
      <c r="AA3000" s="165"/>
    </row>
    <row r="3001" spans="27:27" x14ac:dyDescent="0.3">
      <c r="AA3001" s="165"/>
    </row>
    <row r="3002" spans="27:27" x14ac:dyDescent="0.3">
      <c r="AA3002" s="165"/>
    </row>
    <row r="3003" spans="27:27" x14ac:dyDescent="0.3">
      <c r="AA3003" s="165"/>
    </row>
    <row r="3004" spans="27:27" x14ac:dyDescent="0.3">
      <c r="AA3004" s="165"/>
    </row>
    <row r="3005" spans="27:27" x14ac:dyDescent="0.3">
      <c r="AA3005" s="165"/>
    </row>
    <row r="3006" spans="27:27" x14ac:dyDescent="0.3">
      <c r="AA3006" s="165"/>
    </row>
    <row r="3007" spans="27:27" x14ac:dyDescent="0.3">
      <c r="AA3007" s="165"/>
    </row>
    <row r="3008" spans="27:27" x14ac:dyDescent="0.3">
      <c r="AA3008" s="165"/>
    </row>
    <row r="3009" spans="27:27" x14ac:dyDescent="0.3">
      <c r="AA3009" s="165"/>
    </row>
    <row r="3010" spans="27:27" x14ac:dyDescent="0.3">
      <c r="AA3010" s="165"/>
    </row>
    <row r="3011" spans="27:27" x14ac:dyDescent="0.3">
      <c r="AA3011" s="165"/>
    </row>
    <row r="3012" spans="27:27" x14ac:dyDescent="0.3">
      <c r="AA3012" s="165"/>
    </row>
    <row r="3013" spans="27:27" x14ac:dyDescent="0.3">
      <c r="AA3013" s="165"/>
    </row>
    <row r="3014" spans="27:27" x14ac:dyDescent="0.3">
      <c r="AA3014" s="165"/>
    </row>
    <row r="3015" spans="27:27" x14ac:dyDescent="0.3">
      <c r="AA3015" s="165"/>
    </row>
    <row r="3016" spans="27:27" x14ac:dyDescent="0.3">
      <c r="AA3016" s="165"/>
    </row>
    <row r="3017" spans="27:27" x14ac:dyDescent="0.3">
      <c r="AA3017" s="165"/>
    </row>
    <row r="3018" spans="27:27" x14ac:dyDescent="0.3">
      <c r="AA3018" s="165"/>
    </row>
    <row r="3019" spans="27:27" x14ac:dyDescent="0.3">
      <c r="AA3019" s="165"/>
    </row>
    <row r="3020" spans="27:27" x14ac:dyDescent="0.3">
      <c r="AA3020" s="165"/>
    </row>
    <row r="3021" spans="27:27" x14ac:dyDescent="0.3">
      <c r="AA3021" s="165"/>
    </row>
    <row r="3022" spans="27:27" x14ac:dyDescent="0.3">
      <c r="AA3022" s="165"/>
    </row>
    <row r="3023" spans="27:27" x14ac:dyDescent="0.3">
      <c r="AA3023" s="165"/>
    </row>
    <row r="3024" spans="27:27" x14ac:dyDescent="0.3">
      <c r="AA3024" s="165"/>
    </row>
    <row r="3025" spans="27:27" x14ac:dyDescent="0.3">
      <c r="AA3025" s="165"/>
    </row>
    <row r="3026" spans="27:27" x14ac:dyDescent="0.3">
      <c r="AA3026" s="165"/>
    </row>
    <row r="3027" spans="27:27" x14ac:dyDescent="0.3">
      <c r="AA3027" s="165"/>
    </row>
    <row r="3028" spans="27:27" x14ac:dyDescent="0.3">
      <c r="AA3028" s="165"/>
    </row>
    <row r="3029" spans="27:27" x14ac:dyDescent="0.3">
      <c r="AA3029" s="165"/>
    </row>
    <row r="3030" spans="27:27" x14ac:dyDescent="0.3">
      <c r="AA3030" s="165"/>
    </row>
    <row r="3031" spans="27:27" x14ac:dyDescent="0.3">
      <c r="AA3031" s="165"/>
    </row>
    <row r="3032" spans="27:27" x14ac:dyDescent="0.3">
      <c r="AA3032" s="165"/>
    </row>
    <row r="3033" spans="27:27" x14ac:dyDescent="0.3">
      <c r="AA3033" s="165"/>
    </row>
    <row r="3034" spans="27:27" x14ac:dyDescent="0.3">
      <c r="AA3034" s="165"/>
    </row>
    <row r="3035" spans="27:27" x14ac:dyDescent="0.3">
      <c r="AA3035" s="165"/>
    </row>
    <row r="3036" spans="27:27" x14ac:dyDescent="0.3">
      <c r="AA3036" s="165"/>
    </row>
    <row r="3037" spans="27:27" x14ac:dyDescent="0.3">
      <c r="AA3037" s="165"/>
    </row>
    <row r="3038" spans="27:27" x14ac:dyDescent="0.3">
      <c r="AA3038" s="165"/>
    </row>
    <row r="3039" spans="27:27" x14ac:dyDescent="0.3">
      <c r="AA3039" s="165"/>
    </row>
    <row r="3040" spans="27:27" x14ac:dyDescent="0.3">
      <c r="AA3040" s="165"/>
    </row>
    <row r="3041" spans="27:27" x14ac:dyDescent="0.3">
      <c r="AA3041" s="165"/>
    </row>
    <row r="3042" spans="27:27" x14ac:dyDescent="0.3">
      <c r="AA3042" s="165"/>
    </row>
    <row r="3043" spans="27:27" x14ac:dyDescent="0.3">
      <c r="AA3043" s="165"/>
    </row>
    <row r="3044" spans="27:27" x14ac:dyDescent="0.3">
      <c r="AA3044" s="165"/>
    </row>
    <row r="3045" spans="27:27" x14ac:dyDescent="0.3">
      <c r="AA3045" s="165"/>
    </row>
    <row r="3046" spans="27:27" x14ac:dyDescent="0.3">
      <c r="AA3046" s="165"/>
    </row>
    <row r="3047" spans="27:27" x14ac:dyDescent="0.3">
      <c r="AA3047" s="165"/>
    </row>
    <row r="3048" spans="27:27" x14ac:dyDescent="0.3">
      <c r="AA3048" s="165"/>
    </row>
    <row r="3049" spans="27:27" x14ac:dyDescent="0.3">
      <c r="AA3049" s="165"/>
    </row>
    <row r="3050" spans="27:27" x14ac:dyDescent="0.3">
      <c r="AA3050" s="165"/>
    </row>
    <row r="3051" spans="27:27" x14ac:dyDescent="0.3">
      <c r="AA3051" s="165"/>
    </row>
    <row r="3052" spans="27:27" x14ac:dyDescent="0.3">
      <c r="AA3052" s="165"/>
    </row>
    <row r="3053" spans="27:27" x14ac:dyDescent="0.3">
      <c r="AA3053" s="165"/>
    </row>
    <row r="3054" spans="27:27" x14ac:dyDescent="0.3">
      <c r="AA3054" s="165"/>
    </row>
    <row r="3055" spans="27:27" x14ac:dyDescent="0.3">
      <c r="AA3055" s="165"/>
    </row>
    <row r="3056" spans="27:27" x14ac:dyDescent="0.3">
      <c r="AA3056" s="165"/>
    </row>
    <row r="3057" spans="27:27" x14ac:dyDescent="0.3">
      <c r="AA3057" s="165"/>
    </row>
    <row r="3058" spans="27:27" x14ac:dyDescent="0.3">
      <c r="AA3058" s="165"/>
    </row>
    <row r="3059" spans="27:27" x14ac:dyDescent="0.3">
      <c r="AA3059" s="165"/>
    </row>
    <row r="3060" spans="27:27" x14ac:dyDescent="0.3">
      <c r="AA3060" s="165"/>
    </row>
    <row r="3061" spans="27:27" x14ac:dyDescent="0.3">
      <c r="AA3061" s="165"/>
    </row>
    <row r="3062" spans="27:27" x14ac:dyDescent="0.3">
      <c r="AA3062" s="165"/>
    </row>
    <row r="3063" spans="27:27" x14ac:dyDescent="0.3">
      <c r="AA3063" s="165"/>
    </row>
    <row r="3064" spans="27:27" x14ac:dyDescent="0.3">
      <c r="AA3064" s="165"/>
    </row>
    <row r="3065" spans="27:27" x14ac:dyDescent="0.3">
      <c r="AA3065" s="165"/>
    </row>
    <row r="3066" spans="27:27" x14ac:dyDescent="0.3">
      <c r="AA3066" s="165"/>
    </row>
    <row r="3067" spans="27:27" x14ac:dyDescent="0.3">
      <c r="AA3067" s="165"/>
    </row>
    <row r="3068" spans="27:27" x14ac:dyDescent="0.3">
      <c r="AA3068" s="165"/>
    </row>
    <row r="3069" spans="27:27" x14ac:dyDescent="0.3">
      <c r="AA3069" s="165"/>
    </row>
    <row r="3070" spans="27:27" x14ac:dyDescent="0.3">
      <c r="AA3070" s="165"/>
    </row>
    <row r="3071" spans="27:27" x14ac:dyDescent="0.3">
      <c r="AA3071" s="165"/>
    </row>
    <row r="3072" spans="27:27" x14ac:dyDescent="0.3">
      <c r="AA3072" s="165"/>
    </row>
    <row r="3073" spans="27:27" x14ac:dyDescent="0.3">
      <c r="AA3073" s="165"/>
    </row>
    <row r="3074" spans="27:27" x14ac:dyDescent="0.3">
      <c r="AA3074" s="165"/>
    </row>
    <row r="3075" spans="27:27" x14ac:dyDescent="0.3">
      <c r="AA3075" s="165"/>
    </row>
    <row r="3076" spans="27:27" x14ac:dyDescent="0.3">
      <c r="AA3076" s="165"/>
    </row>
    <row r="3077" spans="27:27" x14ac:dyDescent="0.3">
      <c r="AA3077" s="165"/>
    </row>
    <row r="3078" spans="27:27" x14ac:dyDescent="0.3">
      <c r="AA3078" s="165"/>
    </row>
    <row r="3079" spans="27:27" x14ac:dyDescent="0.3">
      <c r="AA3079" s="165"/>
    </row>
    <row r="3080" spans="27:27" x14ac:dyDescent="0.3">
      <c r="AA3080" s="165"/>
    </row>
    <row r="3081" spans="27:27" x14ac:dyDescent="0.3">
      <c r="AA3081" s="165"/>
    </row>
    <row r="3082" spans="27:27" x14ac:dyDescent="0.3">
      <c r="AA3082" s="165"/>
    </row>
    <row r="3083" spans="27:27" x14ac:dyDescent="0.3">
      <c r="AA3083" s="165"/>
    </row>
    <row r="3084" spans="27:27" x14ac:dyDescent="0.3">
      <c r="AA3084" s="165"/>
    </row>
    <row r="3085" spans="27:27" x14ac:dyDescent="0.3">
      <c r="AA3085" s="165"/>
    </row>
    <row r="3086" spans="27:27" x14ac:dyDescent="0.3">
      <c r="AA3086" s="165"/>
    </row>
    <row r="3087" spans="27:27" x14ac:dyDescent="0.3">
      <c r="AA3087" s="165"/>
    </row>
    <row r="3088" spans="27:27" x14ac:dyDescent="0.3">
      <c r="AA3088" s="165"/>
    </row>
    <row r="3089" spans="27:27" x14ac:dyDescent="0.3">
      <c r="AA3089" s="165"/>
    </row>
    <row r="3090" spans="27:27" x14ac:dyDescent="0.3">
      <c r="AA3090" s="165"/>
    </row>
    <row r="3091" spans="27:27" x14ac:dyDescent="0.3">
      <c r="AA3091" s="165"/>
    </row>
    <row r="3092" spans="27:27" x14ac:dyDescent="0.3">
      <c r="AA3092" s="165"/>
    </row>
    <row r="3093" spans="27:27" x14ac:dyDescent="0.3">
      <c r="AA3093" s="165"/>
    </row>
    <row r="3094" spans="27:27" x14ac:dyDescent="0.3">
      <c r="AA3094" s="165"/>
    </row>
    <row r="3095" spans="27:27" x14ac:dyDescent="0.3">
      <c r="AA3095" s="165"/>
    </row>
    <row r="3096" spans="27:27" x14ac:dyDescent="0.3">
      <c r="AA3096" s="165"/>
    </row>
    <row r="3097" spans="27:27" x14ac:dyDescent="0.3">
      <c r="AA3097" s="165"/>
    </row>
    <row r="3098" spans="27:27" x14ac:dyDescent="0.3">
      <c r="AA3098" s="165"/>
    </row>
    <row r="3099" spans="27:27" x14ac:dyDescent="0.3">
      <c r="AA3099" s="165"/>
    </row>
    <row r="3100" spans="27:27" x14ac:dyDescent="0.3">
      <c r="AA3100" s="165"/>
    </row>
    <row r="3101" spans="27:27" x14ac:dyDescent="0.3">
      <c r="AA3101" s="165"/>
    </row>
    <row r="3102" spans="27:27" x14ac:dyDescent="0.3">
      <c r="AA3102" s="165"/>
    </row>
    <row r="3103" spans="27:27" x14ac:dyDescent="0.3">
      <c r="AA3103" s="165"/>
    </row>
    <row r="3104" spans="27:27" x14ac:dyDescent="0.3">
      <c r="AA3104" s="165"/>
    </row>
    <row r="3105" spans="27:27" x14ac:dyDescent="0.3">
      <c r="AA3105" s="165"/>
    </row>
    <row r="3106" spans="27:27" x14ac:dyDescent="0.3">
      <c r="AA3106" s="165"/>
    </row>
    <row r="3107" spans="27:27" x14ac:dyDescent="0.3">
      <c r="AA3107" s="165"/>
    </row>
    <row r="3108" spans="27:27" x14ac:dyDescent="0.3">
      <c r="AA3108" s="165"/>
    </row>
    <row r="3109" spans="27:27" x14ac:dyDescent="0.3">
      <c r="AA3109" s="165"/>
    </row>
    <row r="3110" spans="27:27" x14ac:dyDescent="0.3">
      <c r="AA3110" s="165"/>
    </row>
    <row r="3111" spans="27:27" x14ac:dyDescent="0.3">
      <c r="AA3111" s="165"/>
    </row>
    <row r="3112" spans="27:27" x14ac:dyDescent="0.3">
      <c r="AA3112" s="165"/>
    </row>
    <row r="3113" spans="27:27" x14ac:dyDescent="0.3">
      <c r="AA3113" s="165"/>
    </row>
    <row r="3114" spans="27:27" x14ac:dyDescent="0.3">
      <c r="AA3114" s="165"/>
    </row>
    <row r="3115" spans="27:27" x14ac:dyDescent="0.3">
      <c r="AA3115" s="165"/>
    </row>
    <row r="3116" spans="27:27" x14ac:dyDescent="0.3">
      <c r="AA3116" s="165"/>
    </row>
    <row r="3117" spans="27:27" x14ac:dyDescent="0.3">
      <c r="AA3117" s="165"/>
    </row>
    <row r="3118" spans="27:27" x14ac:dyDescent="0.3">
      <c r="AA3118" s="165"/>
    </row>
    <row r="3119" spans="27:27" x14ac:dyDescent="0.3">
      <c r="AA3119" s="165"/>
    </row>
    <row r="3120" spans="27:27" x14ac:dyDescent="0.3">
      <c r="AA3120" s="165"/>
    </row>
    <row r="3121" spans="27:27" x14ac:dyDescent="0.3">
      <c r="AA3121" s="165"/>
    </row>
    <row r="3122" spans="27:27" x14ac:dyDescent="0.3">
      <c r="AA3122" s="165"/>
    </row>
    <row r="3123" spans="27:27" x14ac:dyDescent="0.3">
      <c r="AA3123" s="165"/>
    </row>
    <row r="3124" spans="27:27" x14ac:dyDescent="0.3">
      <c r="AA3124" s="165"/>
    </row>
    <row r="3125" spans="27:27" x14ac:dyDescent="0.3">
      <c r="AA3125" s="165"/>
    </row>
    <row r="3126" spans="27:27" x14ac:dyDescent="0.3">
      <c r="AA3126" s="165"/>
    </row>
    <row r="3127" spans="27:27" x14ac:dyDescent="0.3">
      <c r="AA3127" s="165"/>
    </row>
    <row r="3128" spans="27:27" x14ac:dyDescent="0.3">
      <c r="AA3128" s="165"/>
    </row>
    <row r="3129" spans="27:27" x14ac:dyDescent="0.3">
      <c r="AA3129" s="165"/>
    </row>
    <row r="3130" spans="27:27" x14ac:dyDescent="0.3">
      <c r="AA3130" s="165"/>
    </row>
    <row r="3131" spans="27:27" x14ac:dyDescent="0.3">
      <c r="AA3131" s="165"/>
    </row>
    <row r="3132" spans="27:27" x14ac:dyDescent="0.3">
      <c r="AA3132" s="165"/>
    </row>
    <row r="3133" spans="27:27" x14ac:dyDescent="0.3">
      <c r="AA3133" s="165"/>
    </row>
    <row r="3134" spans="27:27" x14ac:dyDescent="0.3">
      <c r="AA3134" s="165"/>
    </row>
    <row r="3135" spans="27:27" x14ac:dyDescent="0.3">
      <c r="AA3135" s="165"/>
    </row>
    <row r="3136" spans="27:27" x14ac:dyDescent="0.3">
      <c r="AA3136" s="165"/>
    </row>
    <row r="3137" spans="27:27" x14ac:dyDescent="0.3">
      <c r="AA3137" s="165"/>
    </row>
    <row r="3138" spans="27:27" x14ac:dyDescent="0.3">
      <c r="AA3138" s="165"/>
    </row>
    <row r="3139" spans="27:27" x14ac:dyDescent="0.3">
      <c r="AA3139" s="165"/>
    </row>
    <row r="3140" spans="27:27" x14ac:dyDescent="0.3">
      <c r="AA3140" s="165"/>
    </row>
    <row r="3141" spans="27:27" x14ac:dyDescent="0.3">
      <c r="AA3141" s="165"/>
    </row>
    <row r="3142" spans="27:27" x14ac:dyDescent="0.3">
      <c r="AA3142" s="165"/>
    </row>
    <row r="3143" spans="27:27" x14ac:dyDescent="0.3">
      <c r="AA3143" s="165"/>
    </row>
    <row r="3144" spans="27:27" x14ac:dyDescent="0.3">
      <c r="AA3144" s="165"/>
    </row>
    <row r="3145" spans="27:27" x14ac:dyDescent="0.3">
      <c r="AA3145" s="165"/>
    </row>
    <row r="3146" spans="27:27" x14ac:dyDescent="0.3">
      <c r="AA3146" s="165"/>
    </row>
    <row r="3147" spans="27:27" x14ac:dyDescent="0.3">
      <c r="AA3147" s="165"/>
    </row>
    <row r="3148" spans="27:27" x14ac:dyDescent="0.3">
      <c r="AA3148" s="165"/>
    </row>
    <row r="3149" spans="27:27" x14ac:dyDescent="0.3">
      <c r="AA3149" s="165"/>
    </row>
    <row r="3150" spans="27:27" x14ac:dyDescent="0.3">
      <c r="AA3150" s="165"/>
    </row>
    <row r="3151" spans="27:27" x14ac:dyDescent="0.3">
      <c r="AA3151" s="165"/>
    </row>
    <row r="3152" spans="27:27" x14ac:dyDescent="0.3">
      <c r="AA3152" s="165"/>
    </row>
    <row r="3153" spans="27:27" x14ac:dyDescent="0.3">
      <c r="AA3153" s="165"/>
    </row>
    <row r="3154" spans="27:27" x14ac:dyDescent="0.3">
      <c r="AA3154" s="165"/>
    </row>
    <row r="3155" spans="27:27" x14ac:dyDescent="0.3">
      <c r="AA3155" s="165"/>
    </row>
    <row r="3156" spans="27:27" x14ac:dyDescent="0.3">
      <c r="AA3156" s="165"/>
    </row>
    <row r="3157" spans="27:27" x14ac:dyDescent="0.3">
      <c r="AA3157" s="165"/>
    </row>
    <row r="3158" spans="27:27" x14ac:dyDescent="0.3">
      <c r="AA3158" s="165"/>
    </row>
    <row r="3159" spans="27:27" x14ac:dyDescent="0.3">
      <c r="AA3159" s="165"/>
    </row>
    <row r="3160" spans="27:27" x14ac:dyDescent="0.3">
      <c r="AA3160" s="165"/>
    </row>
    <row r="3161" spans="27:27" x14ac:dyDescent="0.3">
      <c r="AA3161" s="165"/>
    </row>
    <row r="3162" spans="27:27" x14ac:dyDescent="0.3">
      <c r="AA3162" s="165"/>
    </row>
    <row r="3163" spans="27:27" x14ac:dyDescent="0.3">
      <c r="AA3163" s="165"/>
    </row>
    <row r="3164" spans="27:27" x14ac:dyDescent="0.3">
      <c r="AA3164" s="165"/>
    </row>
    <row r="3165" spans="27:27" x14ac:dyDescent="0.3">
      <c r="AA3165" s="165"/>
    </row>
    <row r="3166" spans="27:27" x14ac:dyDescent="0.3">
      <c r="AA3166" s="165"/>
    </row>
    <row r="3167" spans="27:27" x14ac:dyDescent="0.3">
      <c r="AA3167" s="165"/>
    </row>
    <row r="3168" spans="27:27" x14ac:dyDescent="0.3">
      <c r="AA3168" s="165"/>
    </row>
    <row r="3169" spans="27:27" x14ac:dyDescent="0.3">
      <c r="AA3169" s="165"/>
    </row>
    <row r="3170" spans="27:27" x14ac:dyDescent="0.3">
      <c r="AA3170" s="165"/>
    </row>
    <row r="3171" spans="27:27" x14ac:dyDescent="0.3">
      <c r="AA3171" s="165"/>
    </row>
    <row r="3172" spans="27:27" x14ac:dyDescent="0.3">
      <c r="AA3172" s="165"/>
    </row>
    <row r="3173" spans="27:27" x14ac:dyDescent="0.3">
      <c r="AA3173" s="165"/>
    </row>
    <row r="3174" spans="27:27" x14ac:dyDescent="0.3">
      <c r="AA3174" s="165"/>
    </row>
    <row r="3175" spans="27:27" x14ac:dyDescent="0.3">
      <c r="AA3175" s="165"/>
    </row>
    <row r="3176" spans="27:27" x14ac:dyDescent="0.3">
      <c r="AA3176" s="165"/>
    </row>
    <row r="3177" spans="27:27" x14ac:dyDescent="0.3">
      <c r="AA3177" s="165"/>
    </row>
    <row r="3178" spans="27:27" x14ac:dyDescent="0.3">
      <c r="AA3178" s="165"/>
    </row>
    <row r="3179" spans="27:27" x14ac:dyDescent="0.3">
      <c r="AA3179" s="165"/>
    </row>
    <row r="3180" spans="27:27" x14ac:dyDescent="0.3">
      <c r="AA3180" s="165"/>
    </row>
    <row r="3181" spans="27:27" x14ac:dyDescent="0.3">
      <c r="AA3181" s="165"/>
    </row>
    <row r="3182" spans="27:27" x14ac:dyDescent="0.3">
      <c r="AA3182" s="165"/>
    </row>
    <row r="3183" spans="27:27" x14ac:dyDescent="0.3">
      <c r="AA3183" s="165"/>
    </row>
    <row r="3184" spans="27:27" x14ac:dyDescent="0.3">
      <c r="AA3184" s="165"/>
    </row>
    <row r="3185" spans="27:27" x14ac:dyDescent="0.3">
      <c r="AA3185" s="165"/>
    </row>
    <row r="3186" spans="27:27" x14ac:dyDescent="0.3">
      <c r="AA3186" s="165"/>
    </row>
    <row r="3187" spans="27:27" x14ac:dyDescent="0.3">
      <c r="AA3187" s="165"/>
    </row>
    <row r="3188" spans="27:27" x14ac:dyDescent="0.3">
      <c r="AA3188" s="165"/>
    </row>
    <row r="3189" spans="27:27" x14ac:dyDescent="0.3">
      <c r="AA3189" s="165"/>
    </row>
    <row r="3190" spans="27:27" x14ac:dyDescent="0.3">
      <c r="AA3190" s="165"/>
    </row>
    <row r="3191" spans="27:27" x14ac:dyDescent="0.3">
      <c r="AA3191" s="165"/>
    </row>
    <row r="3192" spans="27:27" x14ac:dyDescent="0.3">
      <c r="AA3192" s="165"/>
    </row>
    <row r="3193" spans="27:27" x14ac:dyDescent="0.3">
      <c r="AA3193" s="165"/>
    </row>
    <row r="3194" spans="27:27" x14ac:dyDescent="0.3">
      <c r="AA3194" s="165"/>
    </row>
    <row r="3195" spans="27:27" x14ac:dyDescent="0.3">
      <c r="AA3195" s="165"/>
    </row>
    <row r="3196" spans="27:27" x14ac:dyDescent="0.3">
      <c r="AA3196" s="165"/>
    </row>
    <row r="3197" spans="27:27" x14ac:dyDescent="0.3">
      <c r="AA3197" s="165"/>
    </row>
    <row r="3198" spans="27:27" x14ac:dyDescent="0.3">
      <c r="AA3198" s="165"/>
    </row>
    <row r="3199" spans="27:27" x14ac:dyDescent="0.3">
      <c r="AA3199" s="165"/>
    </row>
    <row r="3200" spans="27:27" x14ac:dyDescent="0.3">
      <c r="AA3200" s="165"/>
    </row>
    <row r="3201" spans="27:27" x14ac:dyDescent="0.3">
      <c r="AA3201" s="165"/>
    </row>
    <row r="3202" spans="27:27" x14ac:dyDescent="0.3">
      <c r="AA3202" s="165"/>
    </row>
    <row r="3203" spans="27:27" x14ac:dyDescent="0.3">
      <c r="AA3203" s="165"/>
    </row>
    <row r="3204" spans="27:27" x14ac:dyDescent="0.3">
      <c r="AA3204" s="165"/>
    </row>
    <row r="3205" spans="27:27" x14ac:dyDescent="0.3">
      <c r="AA3205" s="165"/>
    </row>
    <row r="3206" spans="27:27" x14ac:dyDescent="0.3">
      <c r="AA3206" s="165"/>
    </row>
    <row r="3207" spans="27:27" x14ac:dyDescent="0.3">
      <c r="AA3207" s="165"/>
    </row>
    <row r="3208" spans="27:27" x14ac:dyDescent="0.3">
      <c r="AA3208" s="165"/>
    </row>
    <row r="3209" spans="27:27" x14ac:dyDescent="0.3">
      <c r="AA3209" s="165"/>
    </row>
    <row r="3210" spans="27:27" x14ac:dyDescent="0.3">
      <c r="AA3210" s="165"/>
    </row>
    <row r="3211" spans="27:27" x14ac:dyDescent="0.3">
      <c r="AA3211" s="165"/>
    </row>
    <row r="3212" spans="27:27" x14ac:dyDescent="0.3">
      <c r="AA3212" s="165"/>
    </row>
    <row r="3213" spans="27:27" x14ac:dyDescent="0.3">
      <c r="AA3213" s="165"/>
    </row>
    <row r="3214" spans="27:27" x14ac:dyDescent="0.3">
      <c r="AA3214" s="165"/>
    </row>
    <row r="3215" spans="27:27" x14ac:dyDescent="0.3">
      <c r="AA3215" s="165"/>
    </row>
    <row r="3216" spans="27:27" x14ac:dyDescent="0.3">
      <c r="AA3216" s="165"/>
    </row>
    <row r="3217" spans="27:27" x14ac:dyDescent="0.3">
      <c r="AA3217" s="165"/>
    </row>
    <row r="3218" spans="27:27" x14ac:dyDescent="0.3">
      <c r="AA3218" s="165"/>
    </row>
    <row r="3219" spans="27:27" x14ac:dyDescent="0.3">
      <c r="AA3219" s="165"/>
    </row>
    <row r="3220" spans="27:27" x14ac:dyDescent="0.3">
      <c r="AA3220" s="165"/>
    </row>
    <row r="3221" spans="27:27" x14ac:dyDescent="0.3">
      <c r="AA3221" s="165"/>
    </row>
    <row r="3222" spans="27:27" x14ac:dyDescent="0.3">
      <c r="AA3222" s="165"/>
    </row>
    <row r="3223" spans="27:27" x14ac:dyDescent="0.3">
      <c r="AA3223" s="165"/>
    </row>
    <row r="3224" spans="27:27" x14ac:dyDescent="0.3">
      <c r="AA3224" s="165"/>
    </row>
    <row r="3225" spans="27:27" x14ac:dyDescent="0.3">
      <c r="AA3225" s="165"/>
    </row>
    <row r="3226" spans="27:27" x14ac:dyDescent="0.3">
      <c r="AA3226" s="165"/>
    </row>
    <row r="3227" spans="27:27" x14ac:dyDescent="0.3">
      <c r="AA3227" s="165"/>
    </row>
    <row r="3228" spans="27:27" x14ac:dyDescent="0.3">
      <c r="AA3228" s="165"/>
    </row>
    <row r="3229" spans="27:27" x14ac:dyDescent="0.3">
      <c r="AA3229" s="165"/>
    </row>
    <row r="3230" spans="27:27" x14ac:dyDescent="0.3">
      <c r="AA3230" s="165"/>
    </row>
    <row r="3231" spans="27:27" x14ac:dyDescent="0.3">
      <c r="AA3231" s="165"/>
    </row>
    <row r="3232" spans="27:27" x14ac:dyDescent="0.3">
      <c r="AA3232" s="165"/>
    </row>
    <row r="3233" spans="27:27" x14ac:dyDescent="0.3">
      <c r="AA3233" s="165"/>
    </row>
    <row r="3234" spans="27:27" x14ac:dyDescent="0.3">
      <c r="AA3234" s="165"/>
    </row>
    <row r="3235" spans="27:27" x14ac:dyDescent="0.3">
      <c r="AA3235" s="165"/>
    </row>
    <row r="3236" spans="27:27" x14ac:dyDescent="0.3">
      <c r="AA3236" s="165"/>
    </row>
    <row r="3237" spans="27:27" x14ac:dyDescent="0.3">
      <c r="AA3237" s="165"/>
    </row>
    <row r="3238" spans="27:27" x14ac:dyDescent="0.3">
      <c r="AA3238" s="165"/>
    </row>
    <row r="3239" spans="27:27" x14ac:dyDescent="0.3">
      <c r="AA3239" s="165"/>
    </row>
    <row r="3240" spans="27:27" x14ac:dyDescent="0.3">
      <c r="AA3240" s="165"/>
    </row>
    <row r="3241" spans="27:27" x14ac:dyDescent="0.3">
      <c r="AA3241" s="165"/>
    </row>
    <row r="3242" spans="27:27" x14ac:dyDescent="0.3">
      <c r="AA3242" s="165"/>
    </row>
    <row r="3243" spans="27:27" x14ac:dyDescent="0.3">
      <c r="AA3243" s="165"/>
    </row>
    <row r="3244" spans="27:27" x14ac:dyDescent="0.3">
      <c r="AA3244" s="165"/>
    </row>
    <row r="3245" spans="27:27" x14ac:dyDescent="0.3">
      <c r="AA3245" s="165"/>
    </row>
    <row r="3246" spans="27:27" x14ac:dyDescent="0.3">
      <c r="AA3246" s="165"/>
    </row>
    <row r="3247" spans="27:27" x14ac:dyDescent="0.3">
      <c r="AA3247" s="165"/>
    </row>
    <row r="3248" spans="27:27" x14ac:dyDescent="0.3">
      <c r="AA3248" s="165"/>
    </row>
  </sheetData>
  <sheetProtection password="BC6F" sheet="1" objects="1" scenarios="1"/>
  <mergeCells count="8">
    <mergeCell ref="V42:X42"/>
    <mergeCell ref="S45:T46"/>
    <mergeCell ref="X45:Y45"/>
    <mergeCell ref="A1:I1"/>
    <mergeCell ref="B19:C19"/>
    <mergeCell ref="D19:E19"/>
    <mergeCell ref="Z39:AA39"/>
    <mergeCell ref="Z40:AA40"/>
  </mergeCells>
  <conditionalFormatting sqref="S39">
    <cfRule type="iconSet" priority="3">
      <iconSet iconSet="3Symbols2" showValue="0">
        <cfvo type="percent" val="0"/>
        <cfvo type="num" val="0" gte="0"/>
        <cfvo type="num" val="0" gte="0"/>
      </iconSet>
    </cfRule>
  </conditionalFormatting>
  <conditionalFormatting sqref="U39">
    <cfRule type="iconSet" priority="2">
      <iconSet iconSet="3Symbols2" showValue="0">
        <cfvo type="percent" val="0"/>
        <cfvo type="num" val="0" gte="0"/>
        <cfvo type="num" val="0" gte="0"/>
      </iconSet>
    </cfRule>
  </conditionalFormatting>
  <conditionalFormatting sqref="W39">
    <cfRule type="iconSet" priority="1">
      <iconSet iconSet="3Symbols2" showValue="0">
        <cfvo type="percent" val="0"/>
        <cfvo type="num" val="0" gte="0"/>
        <cfvo type="num" val="0" gte="0"/>
      </iconSet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6151" r:id="rId4" name="FPMExcelClientSheetOptionstb1">
          <controlPr defaultSize="0" autoLine="0" r:id="rId5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6151" r:id="rId4" name="FPMExcelClientSheetOptionstb1"/>
      </mc:Fallback>
    </mc:AlternateContent>
    <mc:AlternateContent xmlns:mc="http://schemas.openxmlformats.org/markup-compatibility/2006">
      <mc:Choice Requires="x14">
        <control shapeId="6150" r:id="rId6" name="ReportSubmitControl_1tb1">
          <controlPr defaultSize="0" autoLine="0" r:id="rId7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6150" r:id="rId6" name="ReportSubmitControl_1tb1"/>
      </mc:Fallback>
    </mc:AlternateContent>
    <mc:AlternateContent xmlns:mc="http://schemas.openxmlformats.org/markup-compatibility/2006">
      <mc:Choice Requires="x14">
        <control shapeId="6149" r:id="rId8" name="ReportSubmitManagerControltb1">
          <controlPr defaultSize="0" autoLine="0" r:id="rId9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6149" r:id="rId8" name="ReportSubmitManagerControltb1"/>
      </mc:Fallback>
    </mc:AlternateContent>
    <mc:AlternateContent xmlns:mc="http://schemas.openxmlformats.org/markup-compatibility/2006">
      <mc:Choice Requires="x14">
        <control shapeId="6148" r:id="rId10" name="AnalyzerDynReport000tb1">
          <controlPr defaultSize="0" autoLine="0" r:id="rId11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6148" r:id="rId10" name="AnalyzerDynReport000tb1"/>
      </mc:Fallback>
    </mc:AlternateContent>
    <mc:AlternateContent xmlns:mc="http://schemas.openxmlformats.org/markup-compatibility/2006">
      <mc:Choice Requires="x14">
        <control shapeId="6147" r:id="rId12" name="ConnectionDescriptorsInfo000tb1">
          <controlPr defaultSize="0" autoLine="0" r:id="rId13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6147" r:id="rId12" name="ConnectionDescriptorsInfo000tb1"/>
      </mc:Fallback>
    </mc:AlternateContent>
    <mc:AlternateContent xmlns:mc="http://schemas.openxmlformats.org/markup-compatibility/2006">
      <mc:Choice Requires="x14">
        <control shapeId="6146" r:id="rId14" name="MultipleReportManagerInfotb1">
          <controlPr defaultSize="0" autoLine="0" r:id="rId15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6146" r:id="rId14" name="MultipleReportManagerInfotb1"/>
      </mc:Fallback>
    </mc:AlternateContent>
    <mc:AlternateContent xmlns:mc="http://schemas.openxmlformats.org/markup-compatibility/2006">
      <mc:Choice Requires="x14">
        <control shapeId="6145" r:id="rId16" name="ConnectionDescriptorsInfotb1">
          <controlPr defaultSize="0" autoLine="0" r:id="rId17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controlPr>
        </control>
      </mc:Choice>
      <mc:Fallback>
        <control shapeId="6145" r:id="rId16" name="ConnectionDescriptorsInfotb1"/>
      </mc:Fallback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0227424B-E5AA-4B69-ABDC-37CBBE71A26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S39:T39</xm:sqref>
        </x14:conditionalFormatting>
        <x14:conditionalFormatting xmlns:xm="http://schemas.microsoft.com/office/excel/2006/main">
          <x14:cfRule type="iconSet" priority="5" id="{02A5DB6A-CF60-494D-8D4A-6AF78355FE8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U39</xm:sqref>
        </x14:conditionalFormatting>
        <x14:conditionalFormatting xmlns:xm="http://schemas.microsoft.com/office/excel/2006/main">
          <x14:cfRule type="iconSet" priority="6" id="{F0A65A06-D2BD-4463-B36D-EB723EE2780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W39</xm:sqref>
        </x14:conditionalFormatting>
        <x14:conditionalFormatting xmlns:xm="http://schemas.microsoft.com/office/excel/2006/main">
          <x14:cfRule type="iconSet" priority="7" id="{F24F507D-BB37-487F-A603-898176B63C9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Y39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/>
  <dimension ref="A1:Z202"/>
  <sheetViews>
    <sheetView showGridLines="0" topLeftCell="A4" zoomScale="85" zoomScaleNormal="85" workbookViewId="0">
      <selection activeCell="F60" sqref="F60"/>
    </sheetView>
  </sheetViews>
  <sheetFormatPr baseColWidth="10" defaultColWidth="11.44140625" defaultRowHeight="13.8" x14ac:dyDescent="0.25"/>
  <cols>
    <col min="1" max="1" width="1.6640625" style="99" customWidth="1"/>
    <col min="2" max="2" width="12.6640625" style="99" customWidth="1"/>
    <col min="3" max="3" width="15.6640625" style="99" customWidth="1"/>
    <col min="4" max="4" width="64.6640625" style="99" customWidth="1"/>
    <col min="5" max="5" width="3.33203125" style="99" customWidth="1"/>
    <col min="6" max="6" width="15.44140625" style="99" bestFit="1" customWidth="1"/>
    <col min="7" max="7" width="3.33203125" style="99" customWidth="1"/>
    <col min="8" max="8" width="30.6640625" style="99" customWidth="1"/>
    <col min="9" max="9" width="3.33203125" style="99" customWidth="1"/>
    <col min="10" max="10" width="14.33203125" style="99" customWidth="1"/>
    <col min="11" max="11" width="3.33203125" style="99" customWidth="1"/>
    <col min="12" max="12" width="36.6640625" style="99" customWidth="1"/>
    <col min="13" max="13" width="2.33203125" style="99" customWidth="1"/>
    <col min="14" max="14" width="8.6640625" style="99" customWidth="1"/>
    <col min="15" max="15" width="90.6640625" style="99" customWidth="1"/>
    <col min="16" max="25" width="11.44140625" style="99"/>
    <col min="26" max="26" width="21.109375" style="99" bestFit="1" customWidth="1"/>
    <col min="27" max="16384" width="11.44140625" style="99"/>
  </cols>
  <sheetData>
    <row r="1" spans="1:26" ht="42" customHeight="1" x14ac:dyDescent="0.25">
      <c r="A1" s="100"/>
      <c r="B1" s="234" t="s">
        <v>37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Y1" s="33">
        <v>1</v>
      </c>
      <c r="Z1" s="33" t="b">
        <v>0</v>
      </c>
    </row>
    <row r="2" spans="1:26" ht="15.75" customHeigh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26" ht="15.75" customHeight="1" x14ac:dyDescent="0.25">
      <c r="A3" s="100"/>
      <c r="B3" s="36" t="s">
        <v>38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26" ht="18" customHeight="1" thickBot="1" x14ac:dyDescent="0.3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26" ht="28.35" customHeight="1" x14ac:dyDescent="0.25">
      <c r="A5" s="100"/>
      <c r="B5" s="235" t="s">
        <v>39</v>
      </c>
      <c r="C5" s="236"/>
      <c r="D5" s="236"/>
      <c r="E5" s="236"/>
      <c r="F5" s="236"/>
      <c r="G5" s="236"/>
      <c r="H5" s="236"/>
      <c r="I5" s="236"/>
      <c r="J5" s="236"/>
      <c r="K5" s="236"/>
      <c r="L5" s="237"/>
      <c r="O5" s="66" t="s">
        <v>62</v>
      </c>
    </row>
    <row r="6" spans="1:26" ht="28.35" customHeight="1" thickBot="1" x14ac:dyDescent="0.3">
      <c r="A6" s="100"/>
      <c r="B6" s="238"/>
      <c r="C6" s="239"/>
      <c r="D6" s="239"/>
      <c r="E6" s="239"/>
      <c r="F6" s="239"/>
      <c r="G6" s="239"/>
      <c r="H6" s="239"/>
      <c r="I6" s="239"/>
      <c r="J6" s="239"/>
      <c r="K6" s="239"/>
      <c r="L6" s="240"/>
      <c r="O6" s="67" t="s">
        <v>63</v>
      </c>
    </row>
    <row r="7" spans="1:26" ht="21.9" customHeight="1" x14ac:dyDescent="0.25">
      <c r="A7" s="100"/>
      <c r="B7" s="232" t="s">
        <v>49</v>
      </c>
      <c r="C7" s="61"/>
      <c r="D7" s="61"/>
      <c r="E7" s="61"/>
      <c r="F7" s="61"/>
      <c r="G7" s="61"/>
      <c r="H7" s="61"/>
      <c r="I7" s="61"/>
      <c r="J7" s="61"/>
      <c r="K7" s="61"/>
      <c r="L7" s="62"/>
      <c r="O7" s="207" t="s">
        <v>65</v>
      </c>
    </row>
    <row r="8" spans="1:26" ht="18" customHeight="1" x14ac:dyDescent="0.25">
      <c r="A8" s="100"/>
      <c r="B8" s="221"/>
      <c r="C8" s="46"/>
      <c r="D8" s="46"/>
      <c r="E8" s="46"/>
      <c r="F8" s="46"/>
      <c r="G8" s="46"/>
      <c r="H8" s="46"/>
      <c r="I8" s="46"/>
      <c r="J8" s="46"/>
      <c r="K8" s="46"/>
      <c r="L8" s="106"/>
      <c r="O8" s="207"/>
    </row>
    <row r="9" spans="1:26" ht="17.100000000000001" customHeight="1" x14ac:dyDescent="0.25">
      <c r="A9" s="100"/>
      <c r="B9" s="221"/>
      <c r="C9" s="38"/>
      <c r="D9" s="101"/>
      <c r="E9" s="211" t="s">
        <v>40</v>
      </c>
      <c r="F9" s="212"/>
      <c r="G9" s="213"/>
      <c r="H9" s="37" t="s">
        <v>41</v>
      </c>
      <c r="I9" s="211" t="s">
        <v>42</v>
      </c>
      <c r="J9" s="212"/>
      <c r="K9" s="213"/>
      <c r="L9" s="48" t="s">
        <v>41</v>
      </c>
      <c r="O9" s="207"/>
    </row>
    <row r="10" spans="1:26" ht="5.0999999999999996" customHeight="1" x14ac:dyDescent="0.25">
      <c r="A10" s="100"/>
      <c r="B10" s="221"/>
      <c r="C10" s="208"/>
      <c r="D10" s="46"/>
      <c r="E10" s="107"/>
      <c r="F10" s="107"/>
      <c r="G10" s="107"/>
      <c r="H10" s="42"/>
      <c r="I10" s="107"/>
      <c r="J10" s="107"/>
      <c r="K10" s="107"/>
      <c r="L10" s="106"/>
      <c r="O10" s="207"/>
    </row>
    <row r="11" spans="1:26" ht="15.9" customHeight="1" x14ac:dyDescent="0.25">
      <c r="A11" s="100"/>
      <c r="B11" s="221"/>
      <c r="C11" s="209"/>
      <c r="D11" s="177" t="s">
        <v>44</v>
      </c>
      <c r="E11" s="107"/>
      <c r="F11" s="86">
        <v>10000</v>
      </c>
      <c r="G11" s="107"/>
      <c r="H11" s="181" t="s">
        <v>45</v>
      </c>
      <c r="I11" s="107"/>
      <c r="J11" s="109" t="s">
        <v>46</v>
      </c>
      <c r="K11" s="107"/>
      <c r="L11" s="110" t="s">
        <v>45</v>
      </c>
      <c r="O11" s="207"/>
    </row>
    <row r="12" spans="1:26" ht="5.0999999999999996" customHeight="1" x14ac:dyDescent="0.25">
      <c r="A12" s="100"/>
      <c r="B12" s="221"/>
      <c r="C12" s="210"/>
      <c r="D12" s="179"/>
      <c r="E12" s="102"/>
      <c r="F12" s="102"/>
      <c r="G12" s="102"/>
      <c r="H12" s="101"/>
      <c r="I12" s="102"/>
      <c r="J12" s="102"/>
      <c r="K12" s="102"/>
      <c r="L12" s="180"/>
      <c r="O12" s="207"/>
    </row>
    <row r="13" spans="1:26" ht="5.0999999999999996" customHeight="1" x14ac:dyDescent="0.25">
      <c r="A13" s="100"/>
      <c r="B13" s="221"/>
      <c r="C13" s="209"/>
      <c r="D13" s="46"/>
      <c r="E13" s="107"/>
      <c r="F13" s="107"/>
      <c r="G13" s="107"/>
      <c r="H13" s="104"/>
      <c r="I13" s="107"/>
      <c r="J13" s="107"/>
      <c r="K13" s="107"/>
      <c r="L13" s="106"/>
      <c r="O13" s="207"/>
    </row>
    <row r="14" spans="1:26" ht="15.9" customHeight="1" x14ac:dyDescent="0.25">
      <c r="A14" s="100"/>
      <c r="B14" s="221"/>
      <c r="C14" s="209"/>
      <c r="D14" s="177" t="s">
        <v>47</v>
      </c>
      <c r="E14" s="107"/>
      <c r="F14" s="51">
        <v>10000</v>
      </c>
      <c r="G14" s="107"/>
      <c r="H14" s="181" t="s">
        <v>45</v>
      </c>
      <c r="I14" s="107"/>
      <c r="J14" s="109" t="s">
        <v>46</v>
      </c>
      <c r="K14" s="107"/>
      <c r="L14" s="110" t="s">
        <v>45</v>
      </c>
      <c r="O14" s="207"/>
    </row>
    <row r="15" spans="1:26" ht="5.0999999999999996" customHeight="1" x14ac:dyDescent="0.25">
      <c r="A15" s="100"/>
      <c r="B15" s="221"/>
      <c r="C15" s="210"/>
      <c r="D15" s="179"/>
      <c r="E15" s="102"/>
      <c r="F15" s="102"/>
      <c r="G15" s="102"/>
      <c r="H15" s="101"/>
      <c r="I15" s="102"/>
      <c r="J15" s="102"/>
      <c r="K15" s="102"/>
      <c r="L15" s="180"/>
      <c r="O15" s="207"/>
    </row>
    <row r="16" spans="1:26" ht="11.1" customHeight="1" x14ac:dyDescent="0.25">
      <c r="A16" s="100"/>
      <c r="B16" s="221"/>
      <c r="C16" s="209"/>
      <c r="D16" s="233" t="s">
        <v>48</v>
      </c>
      <c r="E16" s="107"/>
      <c r="F16" s="107"/>
      <c r="G16" s="107"/>
      <c r="H16" s="104"/>
      <c r="I16" s="107"/>
      <c r="J16" s="107"/>
      <c r="K16" s="107"/>
      <c r="L16" s="106"/>
      <c r="O16" s="207"/>
    </row>
    <row r="17" spans="1:15" ht="11.1" customHeight="1" x14ac:dyDescent="0.25">
      <c r="A17" s="100"/>
      <c r="B17" s="221"/>
      <c r="C17" s="209"/>
      <c r="D17" s="233"/>
      <c r="E17" s="107"/>
      <c r="F17" s="107"/>
      <c r="G17" s="107"/>
      <c r="H17" s="104"/>
      <c r="I17" s="107"/>
      <c r="J17" s="107"/>
      <c r="K17" s="107"/>
      <c r="L17" s="106"/>
      <c r="O17" s="207"/>
    </row>
    <row r="18" spans="1:15" ht="15.9" customHeight="1" x14ac:dyDescent="0.25">
      <c r="A18" s="100"/>
      <c r="B18" s="221"/>
      <c r="C18" s="176"/>
      <c r="D18" s="55" t="str">
        <f>IF(Y1=2, "Nivel 1", IF(Z1=TRUE, IF(A26-1=0, "Nivel inferior","Nivel inferior -"&amp;(A26-1)), "Nivel 1"))</f>
        <v>Nivel 1</v>
      </c>
      <c r="E18" s="107"/>
      <c r="F18" s="51">
        <v>10000</v>
      </c>
      <c r="G18" s="107"/>
      <c r="H18" s="181" t="s">
        <v>45</v>
      </c>
      <c r="I18" s="107"/>
      <c r="J18" s="109" t="s">
        <v>46</v>
      </c>
      <c r="K18" s="107"/>
      <c r="L18" s="110" t="s">
        <v>45</v>
      </c>
      <c r="O18" s="207"/>
    </row>
    <row r="19" spans="1:15" ht="5.0999999999999996" customHeight="1" x14ac:dyDescent="0.25">
      <c r="A19" s="100"/>
      <c r="B19" s="221"/>
      <c r="C19" s="176"/>
      <c r="D19" s="179"/>
      <c r="E19" s="102"/>
      <c r="F19" s="102"/>
      <c r="G19" s="102"/>
      <c r="H19" s="101"/>
      <c r="I19" s="102"/>
      <c r="J19" s="102"/>
      <c r="K19" s="102"/>
      <c r="L19" s="180"/>
      <c r="O19" s="207"/>
    </row>
    <row r="20" spans="1:15" ht="5.0999999999999996" customHeight="1" x14ac:dyDescent="0.3">
      <c r="A20" s="100"/>
      <c r="B20" s="221"/>
      <c r="C20" s="176"/>
      <c r="D20" s="46"/>
      <c r="E20" s="107"/>
      <c r="F20" s="107"/>
      <c r="G20" s="107"/>
      <c r="H20" s="104"/>
      <c r="I20" s="107"/>
      <c r="J20" s="107"/>
      <c r="K20" s="107"/>
      <c r="L20" s="106"/>
      <c r="O20" s="68"/>
    </row>
    <row r="21" spans="1:15" ht="15.9" customHeight="1" x14ac:dyDescent="0.25">
      <c r="A21" s="100"/>
      <c r="B21" s="221"/>
      <c r="C21" s="176"/>
      <c r="D21" s="56" t="str">
        <f>IF(Y1=2, "Nivel 2", IF(Z1=TRUE, IF(A26-2=0, "Nivel inferior","Nivel inferior -"&amp;(A26-2)), "Nivel 2"))</f>
        <v>Nivel 2</v>
      </c>
      <c r="E21" s="107"/>
      <c r="F21" s="51">
        <v>10000</v>
      </c>
      <c r="G21" s="107"/>
      <c r="H21" s="181" t="s">
        <v>45</v>
      </c>
      <c r="I21" s="107"/>
      <c r="J21" s="109" t="s">
        <v>46</v>
      </c>
      <c r="K21" s="107"/>
      <c r="L21" s="110" t="s">
        <v>45</v>
      </c>
      <c r="O21" s="69" t="s">
        <v>66</v>
      </c>
    </row>
    <row r="22" spans="1:15" ht="5.0999999999999996" customHeight="1" x14ac:dyDescent="0.25">
      <c r="A22" s="100"/>
      <c r="B22" s="221"/>
      <c r="C22" s="176"/>
      <c r="D22" s="179"/>
      <c r="E22" s="102"/>
      <c r="F22" s="102"/>
      <c r="G22" s="102"/>
      <c r="H22" s="101"/>
      <c r="I22" s="102"/>
      <c r="J22" s="102"/>
      <c r="K22" s="102"/>
      <c r="L22" s="180"/>
      <c r="O22" s="207" t="s">
        <v>67</v>
      </c>
    </row>
    <row r="23" spans="1:15" ht="5.0999999999999996" customHeight="1" x14ac:dyDescent="0.25">
      <c r="A23" s="100"/>
      <c r="B23" s="221"/>
      <c r="C23" s="176"/>
      <c r="D23" s="46"/>
      <c r="E23" s="107"/>
      <c r="F23" s="107"/>
      <c r="G23" s="107"/>
      <c r="H23" s="104"/>
      <c r="I23" s="107"/>
      <c r="J23" s="107"/>
      <c r="K23" s="107"/>
      <c r="L23" s="106"/>
      <c r="O23" s="207"/>
    </row>
    <row r="24" spans="1:15" ht="15.9" customHeight="1" x14ac:dyDescent="0.25">
      <c r="A24" s="100"/>
      <c r="B24" s="221"/>
      <c r="C24" s="176"/>
      <c r="D24" s="57" t="str">
        <f>IF(Y1=2, "Nivel 3", IF(Z1=TRUE, IF(A26-3=0, "Nivel inferior","Nivel inferior -"&amp;(A26-3)), "Nivel 3"))</f>
        <v>Nivel 3</v>
      </c>
      <c r="E24" s="107"/>
      <c r="F24" s="51">
        <v>10000</v>
      </c>
      <c r="G24" s="107"/>
      <c r="H24" s="181" t="s">
        <v>45</v>
      </c>
      <c r="I24" s="107"/>
      <c r="J24" s="109" t="s">
        <v>46</v>
      </c>
      <c r="K24" s="107"/>
      <c r="L24" s="110" t="s">
        <v>45</v>
      </c>
      <c r="O24" s="207"/>
    </row>
    <row r="25" spans="1:15" ht="5.0999999999999996" customHeight="1" x14ac:dyDescent="0.25">
      <c r="A25" s="100"/>
      <c r="B25" s="221"/>
      <c r="C25" s="176"/>
      <c r="D25" s="179"/>
      <c r="E25" s="102"/>
      <c r="F25" s="102"/>
      <c r="G25" s="102"/>
      <c r="H25" s="101"/>
      <c r="I25" s="102"/>
      <c r="J25" s="102"/>
      <c r="K25" s="102"/>
      <c r="L25" s="180"/>
      <c r="O25" s="207"/>
    </row>
    <row r="26" spans="1:15" ht="21.9" customHeight="1" x14ac:dyDescent="0.25">
      <c r="A26" s="100">
        <v>3</v>
      </c>
      <c r="B26" s="221"/>
      <c r="C26" s="176"/>
      <c r="D26" s="46"/>
      <c r="E26" s="46"/>
      <c r="F26" s="46"/>
      <c r="G26" s="46"/>
      <c r="H26" s="46"/>
      <c r="I26" s="46"/>
      <c r="J26" s="46"/>
      <c r="K26" s="46"/>
      <c r="L26" s="106"/>
      <c r="O26" s="207"/>
    </row>
    <row r="27" spans="1:15" ht="5.0999999999999996" customHeight="1" thickBot="1" x14ac:dyDescent="0.3">
      <c r="A27" s="100"/>
      <c r="B27" s="231"/>
      <c r="C27" s="182"/>
      <c r="D27" s="59"/>
      <c r="E27" s="59"/>
      <c r="F27" s="59"/>
      <c r="G27" s="59"/>
      <c r="H27" s="59"/>
      <c r="I27" s="59"/>
      <c r="J27" s="59"/>
      <c r="K27" s="59"/>
      <c r="L27" s="60"/>
      <c r="O27" s="207"/>
    </row>
    <row r="28" spans="1:15" ht="21.9" customHeight="1" x14ac:dyDescent="0.25">
      <c r="A28" s="100"/>
      <c r="B28" s="220" t="s">
        <v>43</v>
      </c>
      <c r="C28" s="46"/>
      <c r="D28" s="46"/>
      <c r="E28" s="46"/>
      <c r="F28" s="46"/>
      <c r="G28" s="46"/>
      <c r="H28" s="46"/>
      <c r="I28" s="46"/>
      <c r="J28" s="46"/>
      <c r="K28" s="46"/>
      <c r="L28" s="106"/>
      <c r="O28" s="207"/>
    </row>
    <row r="29" spans="1:15" ht="18" customHeight="1" x14ac:dyDescent="0.25">
      <c r="A29" s="100"/>
      <c r="B29" s="221"/>
      <c r="C29" s="46"/>
      <c r="D29" s="46"/>
      <c r="E29" s="46"/>
      <c r="F29" s="46"/>
      <c r="G29" s="46"/>
      <c r="H29" s="46"/>
      <c r="I29" s="46"/>
      <c r="J29" s="46"/>
      <c r="K29" s="46"/>
      <c r="L29" s="106"/>
      <c r="O29" s="207"/>
    </row>
    <row r="30" spans="1:15" ht="17.100000000000001" customHeight="1" x14ac:dyDescent="0.3">
      <c r="A30" s="100"/>
      <c r="B30" s="221"/>
      <c r="C30" s="38"/>
      <c r="D30" s="101"/>
      <c r="E30" s="211" t="s">
        <v>40</v>
      </c>
      <c r="F30" s="212"/>
      <c r="G30" s="213"/>
      <c r="H30" s="37" t="s">
        <v>41</v>
      </c>
      <c r="I30" s="211" t="s">
        <v>42</v>
      </c>
      <c r="J30" s="212"/>
      <c r="K30" s="213"/>
      <c r="L30" s="48" t="s">
        <v>41</v>
      </c>
      <c r="O30" s="68"/>
    </row>
    <row r="31" spans="1:15" ht="5.0999999999999996" customHeight="1" x14ac:dyDescent="0.3">
      <c r="A31" s="100"/>
      <c r="B31" s="221"/>
      <c r="C31" s="208"/>
      <c r="D31" s="46"/>
      <c r="E31" s="107"/>
      <c r="F31" s="107"/>
      <c r="G31" s="107"/>
      <c r="H31" s="42"/>
      <c r="I31" s="107"/>
      <c r="J31" s="107"/>
      <c r="K31" s="107"/>
      <c r="L31" s="106"/>
      <c r="O31" s="68"/>
    </row>
    <row r="32" spans="1:15" ht="15.9" customHeight="1" x14ac:dyDescent="0.25">
      <c r="A32" s="100"/>
      <c r="B32" s="221"/>
      <c r="C32" s="209"/>
      <c r="D32" s="177" t="s">
        <v>44</v>
      </c>
      <c r="E32" s="107"/>
      <c r="F32" s="192">
        <v>10000</v>
      </c>
      <c r="G32" s="107"/>
      <c r="H32" s="181" t="s">
        <v>45</v>
      </c>
      <c r="I32" s="107"/>
      <c r="J32" s="109" t="s">
        <v>46</v>
      </c>
      <c r="K32" s="107"/>
      <c r="L32" s="110" t="s">
        <v>45</v>
      </c>
      <c r="O32" s="70" t="s">
        <v>64</v>
      </c>
    </row>
    <row r="33" spans="1:15" ht="5.0999999999999996" customHeight="1" x14ac:dyDescent="0.25">
      <c r="A33" s="100"/>
      <c r="B33" s="221"/>
      <c r="C33" s="210"/>
      <c r="D33" s="179"/>
      <c r="E33" s="102"/>
      <c r="F33" s="102"/>
      <c r="G33" s="102"/>
      <c r="H33" s="101"/>
      <c r="I33" s="102"/>
      <c r="J33" s="102"/>
      <c r="K33" s="102"/>
      <c r="L33" s="180"/>
      <c r="O33" s="207" t="s">
        <v>68</v>
      </c>
    </row>
    <row r="34" spans="1:15" ht="5.0999999999999996" customHeight="1" x14ac:dyDescent="0.25">
      <c r="A34" s="100"/>
      <c r="B34" s="221"/>
      <c r="C34" s="209"/>
      <c r="D34" s="46"/>
      <c r="E34" s="107"/>
      <c r="F34" s="107"/>
      <c r="G34" s="107"/>
      <c r="H34" s="104"/>
      <c r="I34" s="107"/>
      <c r="J34" s="107"/>
      <c r="K34" s="107"/>
      <c r="L34" s="106"/>
      <c r="O34" s="207"/>
    </row>
    <row r="35" spans="1:15" ht="15.9" customHeight="1" x14ac:dyDescent="0.25">
      <c r="A35" s="100"/>
      <c r="B35" s="221"/>
      <c r="C35" s="209"/>
      <c r="D35" s="177" t="s">
        <v>47</v>
      </c>
      <c r="E35" s="107"/>
      <c r="F35" s="51">
        <v>10000</v>
      </c>
      <c r="G35" s="107"/>
      <c r="H35" s="181" t="s">
        <v>45</v>
      </c>
      <c r="I35" s="107"/>
      <c r="J35" s="109" t="s">
        <v>46</v>
      </c>
      <c r="K35" s="107"/>
      <c r="L35" s="110" t="s">
        <v>45</v>
      </c>
      <c r="O35" s="207"/>
    </row>
    <row r="36" spans="1:15" ht="5.0999999999999996" customHeight="1" x14ac:dyDescent="0.25">
      <c r="A36" s="100"/>
      <c r="B36" s="221"/>
      <c r="C36" s="210"/>
      <c r="D36" s="179"/>
      <c r="E36" s="102"/>
      <c r="F36" s="102"/>
      <c r="G36" s="102"/>
      <c r="H36" s="101"/>
      <c r="I36" s="102"/>
      <c r="J36" s="102"/>
      <c r="K36" s="102"/>
      <c r="L36" s="180"/>
      <c r="O36" s="207"/>
    </row>
    <row r="37" spans="1:15" ht="11.1" customHeight="1" x14ac:dyDescent="0.25">
      <c r="A37" s="100"/>
      <c r="B37" s="221"/>
      <c r="C37" s="209"/>
      <c r="D37" s="233" t="s">
        <v>48</v>
      </c>
      <c r="E37" s="107"/>
      <c r="F37" s="107"/>
      <c r="G37" s="107"/>
      <c r="H37" s="104"/>
      <c r="I37" s="107"/>
      <c r="J37" s="107"/>
      <c r="K37" s="107"/>
      <c r="L37" s="106"/>
      <c r="O37" s="207"/>
    </row>
    <row r="38" spans="1:15" ht="11.1" customHeight="1" x14ac:dyDescent="0.25">
      <c r="A38" s="100"/>
      <c r="B38" s="221"/>
      <c r="C38" s="209"/>
      <c r="D38" s="233"/>
      <c r="E38" s="107"/>
      <c r="F38" s="107"/>
      <c r="G38" s="107"/>
      <c r="H38" s="104"/>
      <c r="I38" s="107"/>
      <c r="J38" s="107"/>
      <c r="K38" s="107"/>
      <c r="L38" s="106"/>
      <c r="O38" s="207"/>
    </row>
    <row r="39" spans="1:15" ht="15.9" customHeight="1" x14ac:dyDescent="0.25">
      <c r="A39" s="100"/>
      <c r="B39" s="221"/>
      <c r="C39" s="176"/>
      <c r="D39" s="55" t="str">
        <f>IF(Y1=2, "Nivel 1", IF(Z1=TRUE, IF(A47-1=0, "Nivel inferior","Nivel inferior -"&amp;(A47-1)), "Nivel 1"))</f>
        <v>Nivel 1</v>
      </c>
      <c r="E39" s="107"/>
      <c r="F39" s="51">
        <v>10000</v>
      </c>
      <c r="G39" s="107"/>
      <c r="H39" s="181" t="s">
        <v>45</v>
      </c>
      <c r="I39" s="107"/>
      <c r="J39" s="109" t="s">
        <v>46</v>
      </c>
      <c r="K39" s="107"/>
      <c r="L39" s="110" t="s">
        <v>45</v>
      </c>
      <c r="O39" s="207"/>
    </row>
    <row r="40" spans="1:15" ht="5.0999999999999996" customHeight="1" x14ac:dyDescent="0.3">
      <c r="A40" s="100"/>
      <c r="B40" s="221"/>
      <c r="C40" s="176"/>
      <c r="D40" s="179"/>
      <c r="E40" s="102"/>
      <c r="F40" s="102"/>
      <c r="G40" s="102"/>
      <c r="H40" s="101"/>
      <c r="I40" s="102"/>
      <c r="J40" s="102"/>
      <c r="K40" s="102"/>
      <c r="L40" s="180"/>
      <c r="O40" s="71"/>
    </row>
    <row r="41" spans="1:15" ht="5.0999999999999996" customHeight="1" x14ac:dyDescent="0.25">
      <c r="A41" s="100"/>
      <c r="B41" s="221"/>
      <c r="C41" s="176"/>
      <c r="D41" s="46"/>
      <c r="E41" s="107"/>
      <c r="F41" s="107"/>
      <c r="G41" s="107"/>
      <c r="H41" s="104"/>
      <c r="I41" s="107"/>
      <c r="J41" s="107"/>
      <c r="K41" s="107"/>
      <c r="L41" s="106"/>
    </row>
    <row r="42" spans="1:15" ht="15.9" customHeight="1" x14ac:dyDescent="0.25">
      <c r="A42" s="100"/>
      <c r="B42" s="221"/>
      <c r="C42" s="176"/>
      <c r="D42" s="56" t="str">
        <f>IF(Y1=2, "Nivel 2", IF(Z1=TRUE, IF(A47-2=0, "Nivel inferior","Nivel inferior -"&amp;(A47-2)), "Nivel 2"))</f>
        <v>Nivel 2</v>
      </c>
      <c r="E42" s="107"/>
      <c r="F42" s="51">
        <v>10000</v>
      </c>
      <c r="G42" s="107"/>
      <c r="H42" s="181" t="s">
        <v>45</v>
      </c>
      <c r="I42" s="107"/>
      <c r="J42" s="109" t="s">
        <v>46</v>
      </c>
      <c r="K42" s="107"/>
      <c r="L42" s="110" t="s">
        <v>45</v>
      </c>
    </row>
    <row r="43" spans="1:15" ht="5.0999999999999996" customHeight="1" x14ac:dyDescent="0.25">
      <c r="A43" s="100"/>
      <c r="B43" s="221"/>
      <c r="C43" s="176"/>
      <c r="D43" s="179"/>
      <c r="E43" s="102"/>
      <c r="F43" s="102"/>
      <c r="G43" s="102"/>
      <c r="H43" s="101"/>
      <c r="I43" s="102"/>
      <c r="J43" s="102"/>
      <c r="K43" s="102"/>
      <c r="L43" s="180"/>
    </row>
    <row r="44" spans="1:15" ht="5.0999999999999996" customHeight="1" x14ac:dyDescent="0.25">
      <c r="A44" s="100"/>
      <c r="B44" s="221"/>
      <c r="C44" s="176"/>
      <c r="D44" s="46"/>
      <c r="E44" s="107"/>
      <c r="F44" s="107"/>
      <c r="G44" s="107"/>
      <c r="H44" s="104"/>
      <c r="I44" s="107"/>
      <c r="J44" s="107"/>
      <c r="K44" s="107"/>
      <c r="L44" s="106"/>
    </row>
    <row r="45" spans="1:15" ht="15.9" customHeight="1" x14ac:dyDescent="0.25">
      <c r="A45" s="100"/>
      <c r="B45" s="221"/>
      <c r="C45" s="176"/>
      <c r="D45" s="57" t="str">
        <f>IF(Y1=2, "Nivel 3", IF(Z1=TRUE, IF(A47-3=0, "Nivel inferior","Nivel inferior -"&amp;(A47-3)), "Nivel 3"))</f>
        <v>Nivel 3</v>
      </c>
      <c r="E45" s="107"/>
      <c r="F45" s="51">
        <v>10000</v>
      </c>
      <c r="G45" s="107"/>
      <c r="H45" s="181" t="s">
        <v>45</v>
      </c>
      <c r="I45" s="107"/>
      <c r="J45" s="109" t="s">
        <v>46</v>
      </c>
      <c r="K45" s="107"/>
      <c r="L45" s="110" t="s">
        <v>45</v>
      </c>
    </row>
    <row r="46" spans="1:15" ht="5.0999999999999996" customHeight="1" x14ac:dyDescent="0.25">
      <c r="A46" s="100"/>
      <c r="B46" s="221"/>
      <c r="C46" s="176"/>
      <c r="D46" s="179"/>
      <c r="E46" s="102"/>
      <c r="F46" s="102"/>
      <c r="G46" s="102"/>
      <c r="H46" s="101"/>
      <c r="I46" s="102"/>
      <c r="J46" s="102"/>
      <c r="K46" s="102"/>
      <c r="L46" s="180"/>
    </row>
    <row r="47" spans="1:15" ht="21.9" customHeight="1" x14ac:dyDescent="0.25">
      <c r="A47" s="100">
        <v>3</v>
      </c>
      <c r="B47" s="221"/>
      <c r="C47" s="176"/>
      <c r="D47" s="46"/>
      <c r="E47" s="46"/>
      <c r="F47" s="46"/>
      <c r="G47" s="46"/>
      <c r="H47" s="46"/>
      <c r="I47" s="46"/>
      <c r="J47" s="46"/>
      <c r="K47" s="46"/>
      <c r="L47" s="106"/>
    </row>
    <row r="48" spans="1:15" ht="5.0999999999999996" customHeight="1" thickBot="1" x14ac:dyDescent="0.3">
      <c r="A48" s="100"/>
      <c r="B48" s="231"/>
      <c r="C48" s="182"/>
      <c r="D48" s="59"/>
      <c r="E48" s="59"/>
      <c r="F48" s="59"/>
      <c r="G48" s="59"/>
      <c r="H48" s="59"/>
      <c r="I48" s="59"/>
      <c r="J48" s="59"/>
      <c r="K48" s="59"/>
      <c r="L48" s="60"/>
    </row>
    <row r="49" spans="1:12" ht="9" customHeight="1" x14ac:dyDescent="0.25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1:12" ht="24.6" customHeight="1" x14ac:dyDescent="0.25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1:12" ht="15" customHeight="1" thickBot="1" x14ac:dyDescent="0.3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1:12" ht="28.35" customHeight="1" x14ac:dyDescent="0.25">
      <c r="A52" s="100"/>
      <c r="B52" s="214" t="s">
        <v>50</v>
      </c>
      <c r="C52" s="215"/>
      <c r="D52" s="215"/>
      <c r="E52" s="215"/>
      <c r="F52" s="215"/>
      <c r="G52" s="215"/>
      <c r="H52" s="215"/>
      <c r="I52" s="215"/>
      <c r="J52" s="215"/>
      <c r="K52" s="215"/>
      <c r="L52" s="216"/>
    </row>
    <row r="53" spans="1:12" ht="28.35" customHeight="1" thickBot="1" x14ac:dyDescent="0.3">
      <c r="A53" s="100"/>
      <c r="B53" s="217"/>
      <c r="C53" s="218"/>
      <c r="D53" s="218"/>
      <c r="E53" s="218"/>
      <c r="F53" s="218"/>
      <c r="G53" s="218"/>
      <c r="H53" s="218"/>
      <c r="I53" s="218"/>
      <c r="J53" s="218"/>
      <c r="K53" s="218"/>
      <c r="L53" s="219"/>
    </row>
    <row r="54" spans="1:12" ht="15.9" customHeight="1" x14ac:dyDescent="0.25">
      <c r="A54" s="100"/>
      <c r="B54" s="232" t="s">
        <v>49</v>
      </c>
      <c r="C54" s="61"/>
      <c r="D54" s="61"/>
      <c r="E54" s="61"/>
      <c r="F54" s="61"/>
      <c r="G54" s="61"/>
      <c r="H54" s="61"/>
      <c r="I54" s="61"/>
      <c r="J54" s="61"/>
      <c r="K54" s="61"/>
      <c r="L54" s="62"/>
    </row>
    <row r="55" spans="1:12" ht="18" customHeight="1" x14ac:dyDescent="0.25">
      <c r="A55" s="100"/>
      <c r="B55" s="221"/>
      <c r="C55" s="38"/>
      <c r="D55" s="101"/>
      <c r="E55" s="211" t="s">
        <v>40</v>
      </c>
      <c r="F55" s="212"/>
      <c r="G55" s="213"/>
      <c r="H55" s="37" t="s">
        <v>41</v>
      </c>
      <c r="I55" s="211" t="s">
        <v>42</v>
      </c>
      <c r="J55" s="212"/>
      <c r="K55" s="213"/>
      <c r="L55" s="48" t="s">
        <v>41</v>
      </c>
    </row>
    <row r="56" spans="1:12" ht="5.0999999999999996" customHeight="1" x14ac:dyDescent="0.25">
      <c r="A56" s="100"/>
      <c r="B56" s="221"/>
      <c r="C56" s="208"/>
      <c r="D56" s="46"/>
      <c r="E56" s="107"/>
      <c r="F56" s="107"/>
      <c r="G56" s="107"/>
      <c r="H56" s="42"/>
      <c r="I56" s="107"/>
      <c r="J56" s="107"/>
      <c r="K56" s="107"/>
      <c r="L56" s="106"/>
    </row>
    <row r="57" spans="1:12" ht="15.9" customHeight="1" x14ac:dyDescent="0.25">
      <c r="A57" s="100"/>
      <c r="B57" s="221"/>
      <c r="C57" s="209"/>
      <c r="D57" s="177" t="s">
        <v>51</v>
      </c>
      <c r="E57" s="107"/>
      <c r="F57" s="51">
        <v>10000</v>
      </c>
      <c r="G57" s="107"/>
      <c r="H57" s="181" t="s">
        <v>45</v>
      </c>
      <c r="I57" s="107"/>
      <c r="J57" s="109" t="s">
        <v>46</v>
      </c>
      <c r="K57" s="107"/>
      <c r="L57" s="110" t="s">
        <v>45</v>
      </c>
    </row>
    <row r="58" spans="1:12" ht="5.0999999999999996" customHeight="1" x14ac:dyDescent="0.25">
      <c r="A58" s="100"/>
      <c r="B58" s="221"/>
      <c r="C58" s="210"/>
      <c r="D58" s="179"/>
      <c r="E58" s="102"/>
      <c r="F58" s="102"/>
      <c r="G58" s="102"/>
      <c r="H58" s="101"/>
      <c r="I58" s="102"/>
      <c r="J58" s="102"/>
      <c r="K58" s="102"/>
      <c r="L58" s="180"/>
    </row>
    <row r="59" spans="1:12" ht="5.0999999999999996" customHeight="1" x14ac:dyDescent="0.25">
      <c r="A59" s="100"/>
      <c r="B59" s="221"/>
      <c r="C59" s="209"/>
      <c r="D59" s="46"/>
      <c r="E59" s="107"/>
      <c r="F59" s="107"/>
      <c r="G59" s="107"/>
      <c r="H59" s="104"/>
      <c r="I59" s="107"/>
      <c r="J59" s="107"/>
      <c r="K59" s="107"/>
      <c r="L59" s="106"/>
    </row>
    <row r="60" spans="1:12" ht="15.9" customHeight="1" x14ac:dyDescent="0.25">
      <c r="A60" s="100"/>
      <c r="B60" s="221"/>
      <c r="C60" s="209"/>
      <c r="D60" s="177" t="s">
        <v>52</v>
      </c>
      <c r="E60" s="107"/>
      <c r="F60" s="86">
        <v>654654</v>
      </c>
      <c r="G60" s="107"/>
      <c r="H60" s="181" t="s">
        <v>45</v>
      </c>
      <c r="I60" s="107"/>
      <c r="J60" s="109" t="s">
        <v>46</v>
      </c>
      <c r="K60" s="107"/>
      <c r="L60" s="110" t="s">
        <v>45</v>
      </c>
    </row>
    <row r="61" spans="1:12" ht="5.0999999999999996" customHeight="1" x14ac:dyDescent="0.25">
      <c r="A61" s="100"/>
      <c r="B61" s="221"/>
      <c r="C61" s="210"/>
      <c r="D61" s="179"/>
      <c r="E61" s="102"/>
      <c r="F61" s="102"/>
      <c r="G61" s="102"/>
      <c r="H61" s="101"/>
      <c r="I61" s="102"/>
      <c r="J61" s="102"/>
      <c r="K61" s="102"/>
      <c r="L61" s="180"/>
    </row>
    <row r="62" spans="1:12" ht="5.0999999999999996" customHeight="1" x14ac:dyDescent="0.25">
      <c r="A62" s="100"/>
      <c r="B62" s="221"/>
      <c r="C62" s="209"/>
      <c r="D62" s="46"/>
      <c r="E62" s="107"/>
      <c r="F62" s="107"/>
      <c r="G62" s="107"/>
      <c r="H62" s="104"/>
      <c r="I62" s="107"/>
      <c r="J62" s="107"/>
      <c r="K62" s="107"/>
      <c r="L62" s="106"/>
    </row>
    <row r="63" spans="1:12" ht="15.9" customHeight="1" x14ac:dyDescent="0.25">
      <c r="A63" s="100"/>
      <c r="B63" s="221"/>
      <c r="C63" s="209"/>
      <c r="D63" s="177" t="s">
        <v>53</v>
      </c>
      <c r="E63" s="107"/>
      <c r="F63" s="51">
        <v>10000</v>
      </c>
      <c r="G63" s="107"/>
      <c r="H63" s="181" t="s">
        <v>45</v>
      </c>
      <c r="I63" s="107"/>
      <c r="J63" s="109" t="s">
        <v>46</v>
      </c>
      <c r="K63" s="107"/>
      <c r="L63" s="110" t="s">
        <v>45</v>
      </c>
    </row>
    <row r="64" spans="1:12" ht="5.0999999999999996" customHeight="1" x14ac:dyDescent="0.25">
      <c r="A64" s="100"/>
      <c r="B64" s="221"/>
      <c r="C64" s="210"/>
      <c r="D64" s="179"/>
      <c r="E64" s="102"/>
      <c r="F64" s="102"/>
      <c r="G64" s="102"/>
      <c r="H64" s="101"/>
      <c r="I64" s="102"/>
      <c r="J64" s="102"/>
      <c r="K64" s="102"/>
      <c r="L64" s="180"/>
    </row>
    <row r="65" spans="1:12" ht="5.0999999999999996" customHeight="1" x14ac:dyDescent="0.25">
      <c r="A65" s="100"/>
      <c r="B65" s="221"/>
      <c r="C65" s="209"/>
      <c r="D65" s="46"/>
      <c r="E65" s="107"/>
      <c r="F65" s="107"/>
      <c r="G65" s="107"/>
      <c r="H65" s="104"/>
      <c r="I65" s="107"/>
      <c r="J65" s="107"/>
      <c r="K65" s="107"/>
      <c r="L65" s="106"/>
    </row>
    <row r="66" spans="1:12" ht="15.9" customHeight="1" x14ac:dyDescent="0.25">
      <c r="A66" s="100"/>
      <c r="B66" s="221"/>
      <c r="C66" s="209"/>
      <c r="D66" s="177" t="s">
        <v>54</v>
      </c>
      <c r="E66" s="107"/>
      <c r="F66" s="192">
        <v>10000</v>
      </c>
      <c r="G66" s="107"/>
      <c r="H66" s="181" t="s">
        <v>45</v>
      </c>
      <c r="I66" s="107"/>
      <c r="J66" s="109" t="s">
        <v>46</v>
      </c>
      <c r="K66" s="107"/>
      <c r="L66" s="110" t="s">
        <v>45</v>
      </c>
    </row>
    <row r="67" spans="1:12" ht="5.0999999999999996" customHeight="1" x14ac:dyDescent="0.25">
      <c r="A67" s="100"/>
      <c r="B67" s="221"/>
      <c r="C67" s="210"/>
      <c r="D67" s="179"/>
      <c r="E67" s="102"/>
      <c r="F67" s="102"/>
      <c r="G67" s="102"/>
      <c r="H67" s="101"/>
      <c r="I67" s="102"/>
      <c r="J67" s="102"/>
      <c r="K67" s="102"/>
      <c r="L67" s="180"/>
    </row>
    <row r="68" spans="1:12" ht="5.0999999999999996" customHeight="1" x14ac:dyDescent="0.25">
      <c r="A68" s="100"/>
      <c r="B68" s="221"/>
      <c r="C68" s="209"/>
      <c r="D68" s="46"/>
      <c r="E68" s="107"/>
      <c r="F68" s="107"/>
      <c r="G68" s="107"/>
      <c r="H68" s="104"/>
      <c r="I68" s="107"/>
      <c r="J68" s="107"/>
      <c r="K68" s="107"/>
      <c r="L68" s="106"/>
    </row>
    <row r="69" spans="1:12" ht="15.9" customHeight="1" x14ac:dyDescent="0.25">
      <c r="A69" s="100"/>
      <c r="B69" s="221"/>
      <c r="C69" s="209"/>
      <c r="D69" s="177" t="s">
        <v>55</v>
      </c>
      <c r="E69" s="107"/>
      <c r="F69" s="87">
        <v>10000</v>
      </c>
      <c r="G69" s="107"/>
      <c r="H69" s="181" t="s">
        <v>84</v>
      </c>
      <c r="I69" s="107"/>
      <c r="J69" s="109" t="s">
        <v>46</v>
      </c>
      <c r="K69" s="107"/>
      <c r="L69" s="110" t="s">
        <v>69</v>
      </c>
    </row>
    <row r="70" spans="1:12" ht="5.0999999999999996" customHeight="1" x14ac:dyDescent="0.25">
      <c r="A70" s="100"/>
      <c r="B70" s="221"/>
      <c r="C70" s="210"/>
      <c r="D70" s="179"/>
      <c r="E70" s="102"/>
      <c r="F70" s="102"/>
      <c r="G70" s="102"/>
      <c r="H70" s="101"/>
      <c r="I70" s="102"/>
      <c r="J70" s="102"/>
      <c r="K70" s="102"/>
      <c r="L70" s="180"/>
    </row>
    <row r="71" spans="1:12" ht="5.0999999999999996" customHeight="1" x14ac:dyDescent="0.25">
      <c r="A71" s="100"/>
      <c r="B71" s="221"/>
      <c r="C71" s="209"/>
      <c r="D71" s="46"/>
      <c r="E71" s="107"/>
      <c r="F71" s="107"/>
      <c r="G71" s="107"/>
      <c r="H71" s="104"/>
      <c r="I71" s="107"/>
      <c r="J71" s="107"/>
      <c r="K71" s="107"/>
      <c r="L71" s="106"/>
    </row>
    <row r="72" spans="1:12" ht="15.9" customHeight="1" x14ac:dyDescent="0.25">
      <c r="A72" s="100"/>
      <c r="B72" s="221"/>
      <c r="C72" s="209"/>
      <c r="D72" s="177" t="s">
        <v>56</v>
      </c>
      <c r="E72" s="107"/>
      <c r="F72" s="107"/>
      <c r="G72" s="107"/>
      <c r="H72" s="104"/>
      <c r="I72" s="107"/>
      <c r="J72" s="107"/>
      <c r="K72" s="107"/>
      <c r="L72" s="106"/>
    </row>
    <row r="73" spans="1:12" ht="5.0999999999999996" customHeight="1" x14ac:dyDescent="0.25">
      <c r="A73" s="100"/>
      <c r="B73" s="221"/>
      <c r="C73" s="176"/>
      <c r="D73" s="177"/>
      <c r="E73" s="107"/>
      <c r="F73" s="107"/>
      <c r="G73" s="107"/>
      <c r="H73" s="104"/>
      <c r="I73" s="107"/>
      <c r="J73" s="107"/>
      <c r="K73" s="107"/>
      <c r="L73" s="106"/>
    </row>
    <row r="74" spans="1:12" ht="15.9" customHeight="1" x14ac:dyDescent="0.25">
      <c r="A74" s="100"/>
      <c r="B74" s="221"/>
      <c r="C74" s="176"/>
      <c r="D74" s="113" t="s">
        <v>70</v>
      </c>
      <c r="E74" s="107"/>
      <c r="F74" s="154" t="s">
        <v>76</v>
      </c>
      <c r="G74" s="107"/>
      <c r="H74" s="181" t="s">
        <v>77</v>
      </c>
      <c r="I74" s="107"/>
      <c r="J74" s="109" t="s">
        <v>46</v>
      </c>
      <c r="K74" s="107"/>
      <c r="L74" s="110" t="s">
        <v>69</v>
      </c>
    </row>
    <row r="75" spans="1:12" ht="5.0999999999999996" customHeight="1" x14ac:dyDescent="0.25">
      <c r="A75" s="100"/>
      <c r="B75" s="221"/>
      <c r="C75" s="176"/>
      <c r="D75" s="112"/>
      <c r="E75" s="102"/>
      <c r="F75" s="120"/>
      <c r="G75" s="102"/>
      <c r="H75" s="101"/>
      <c r="I75" s="102"/>
      <c r="J75" s="102"/>
      <c r="K75" s="102"/>
      <c r="L75" s="180"/>
    </row>
    <row r="76" spans="1:12" ht="5.0999999999999996" customHeight="1" x14ac:dyDescent="0.25">
      <c r="A76" s="100"/>
      <c r="B76" s="221"/>
      <c r="C76" s="176"/>
      <c r="D76" s="177"/>
      <c r="E76" s="107"/>
      <c r="F76" s="121"/>
      <c r="G76" s="107"/>
      <c r="H76" s="104"/>
      <c r="I76" s="107"/>
      <c r="J76" s="107"/>
      <c r="K76" s="107"/>
      <c r="L76" s="106"/>
    </row>
    <row r="77" spans="1:12" ht="15.9" customHeight="1" x14ac:dyDescent="0.25">
      <c r="A77" s="100"/>
      <c r="B77" s="221"/>
      <c r="C77" s="176"/>
      <c r="D77" s="113" t="s">
        <v>71</v>
      </c>
      <c r="E77" s="107"/>
      <c r="F77" s="154" t="s">
        <v>76</v>
      </c>
      <c r="G77" s="107"/>
      <c r="H77" s="181" t="s">
        <v>77</v>
      </c>
      <c r="I77" s="107"/>
      <c r="J77" s="109" t="s">
        <v>46</v>
      </c>
      <c r="K77" s="107"/>
      <c r="L77" s="110" t="s">
        <v>69</v>
      </c>
    </row>
    <row r="78" spans="1:12" ht="5.0999999999999996" customHeight="1" x14ac:dyDescent="0.25">
      <c r="A78" s="100"/>
      <c r="B78" s="221"/>
      <c r="C78" s="176"/>
      <c r="D78" s="112"/>
      <c r="E78" s="102"/>
      <c r="F78" s="120"/>
      <c r="G78" s="102"/>
      <c r="H78" s="101"/>
      <c r="I78" s="102"/>
      <c r="J78" s="102"/>
      <c r="K78" s="102"/>
      <c r="L78" s="180"/>
    </row>
    <row r="79" spans="1:12" ht="5.0999999999999996" customHeight="1" x14ac:dyDescent="0.25">
      <c r="A79" s="100"/>
      <c r="B79" s="221"/>
      <c r="C79" s="176"/>
      <c r="D79" s="177"/>
      <c r="E79" s="107"/>
      <c r="F79" s="121"/>
      <c r="G79" s="107"/>
      <c r="H79" s="104"/>
      <c r="I79" s="107"/>
      <c r="J79" s="107"/>
      <c r="K79" s="107"/>
      <c r="L79" s="106"/>
    </row>
    <row r="80" spans="1:12" ht="15.9" customHeight="1" x14ac:dyDescent="0.25">
      <c r="A80" s="100"/>
      <c r="B80" s="221"/>
      <c r="C80" s="176"/>
      <c r="D80" s="113" t="s">
        <v>72</v>
      </c>
      <c r="E80" s="107"/>
      <c r="F80" s="154" t="s">
        <v>76</v>
      </c>
      <c r="G80" s="107"/>
      <c r="H80" s="181" t="s">
        <v>77</v>
      </c>
      <c r="I80" s="107"/>
      <c r="J80" s="109" t="s">
        <v>46</v>
      </c>
      <c r="K80" s="107"/>
      <c r="L80" s="110" t="s">
        <v>69</v>
      </c>
    </row>
    <row r="81" spans="1:12" ht="5.0999999999999996" customHeight="1" x14ac:dyDescent="0.25">
      <c r="A81" s="100"/>
      <c r="B81" s="221"/>
      <c r="C81" s="176"/>
      <c r="D81" s="112"/>
      <c r="E81" s="102"/>
      <c r="F81" s="120"/>
      <c r="G81" s="102"/>
      <c r="H81" s="101"/>
      <c r="I81" s="102"/>
      <c r="J81" s="102"/>
      <c r="K81" s="102"/>
      <c r="L81" s="180"/>
    </row>
    <row r="82" spans="1:12" ht="5.0999999999999996" customHeight="1" x14ac:dyDescent="0.25">
      <c r="A82" s="100"/>
      <c r="B82" s="221"/>
      <c r="C82" s="176"/>
      <c r="D82" s="177"/>
      <c r="E82" s="107"/>
      <c r="F82" s="121"/>
      <c r="G82" s="107"/>
      <c r="H82" s="104"/>
      <c r="I82" s="107"/>
      <c r="J82" s="107"/>
      <c r="K82" s="107"/>
      <c r="L82" s="106"/>
    </row>
    <row r="83" spans="1:12" ht="15.9" customHeight="1" x14ac:dyDescent="0.25">
      <c r="A83" s="100"/>
      <c r="B83" s="221"/>
      <c r="C83" s="176"/>
      <c r="D83" s="113" t="s">
        <v>73</v>
      </c>
      <c r="E83" s="107"/>
      <c r="F83" s="154" t="s">
        <v>76</v>
      </c>
      <c r="G83" s="107"/>
      <c r="H83" s="181" t="s">
        <v>77</v>
      </c>
      <c r="I83" s="107"/>
      <c r="J83" s="109" t="s">
        <v>46</v>
      </c>
      <c r="K83" s="107"/>
      <c r="L83" s="110" t="s">
        <v>69</v>
      </c>
    </row>
    <row r="84" spans="1:12" ht="5.0999999999999996" customHeight="1" x14ac:dyDescent="0.25">
      <c r="A84" s="100"/>
      <c r="B84" s="221"/>
      <c r="C84" s="176"/>
      <c r="D84" s="112"/>
      <c r="E84" s="102"/>
      <c r="F84" s="120"/>
      <c r="G84" s="102"/>
      <c r="H84" s="101"/>
      <c r="I84" s="102"/>
      <c r="J84" s="102"/>
      <c r="K84" s="102"/>
      <c r="L84" s="180"/>
    </row>
    <row r="85" spans="1:12" ht="5.0999999999999996" customHeight="1" x14ac:dyDescent="0.25">
      <c r="A85" s="100"/>
      <c r="B85" s="221"/>
      <c r="C85" s="176"/>
      <c r="D85" s="177"/>
      <c r="E85" s="107"/>
      <c r="F85" s="121"/>
      <c r="G85" s="107"/>
      <c r="H85" s="104"/>
      <c r="I85" s="107"/>
      <c r="J85" s="107"/>
      <c r="K85" s="107"/>
      <c r="L85" s="106"/>
    </row>
    <row r="86" spans="1:12" ht="15.9" customHeight="1" x14ac:dyDescent="0.25">
      <c r="A86" s="100"/>
      <c r="B86" s="221"/>
      <c r="C86" s="176"/>
      <c r="D86" s="113" t="s">
        <v>74</v>
      </c>
      <c r="E86" s="107"/>
      <c r="F86" s="154" t="s">
        <v>76</v>
      </c>
      <c r="G86" s="107"/>
      <c r="H86" s="181" t="s">
        <v>77</v>
      </c>
      <c r="I86" s="107"/>
      <c r="J86" s="109" t="s">
        <v>46</v>
      </c>
      <c r="K86" s="107"/>
      <c r="L86" s="110" t="s">
        <v>45</v>
      </c>
    </row>
    <row r="87" spans="1:12" ht="5.0999999999999996" customHeight="1" x14ac:dyDescent="0.25">
      <c r="A87" s="100"/>
      <c r="B87" s="221"/>
      <c r="C87" s="176"/>
      <c r="D87" s="112"/>
      <c r="E87" s="102"/>
      <c r="F87" s="120"/>
      <c r="G87" s="102"/>
      <c r="H87" s="101"/>
      <c r="I87" s="102"/>
      <c r="J87" s="102"/>
      <c r="K87" s="102"/>
      <c r="L87" s="180"/>
    </row>
    <row r="88" spans="1:12" ht="5.0999999999999996" customHeight="1" x14ac:dyDescent="0.25">
      <c r="A88" s="100"/>
      <c r="B88" s="221"/>
      <c r="C88" s="176"/>
      <c r="D88" s="177"/>
      <c r="E88" s="107"/>
      <c r="F88" s="121"/>
      <c r="G88" s="107"/>
      <c r="H88" s="104"/>
      <c r="I88" s="107"/>
      <c r="J88" s="107"/>
      <c r="K88" s="107"/>
      <c r="L88" s="106"/>
    </row>
    <row r="89" spans="1:12" ht="15.9" customHeight="1" x14ac:dyDescent="0.25">
      <c r="A89" s="100"/>
      <c r="B89" s="221"/>
      <c r="C89" s="176"/>
      <c r="D89" s="113" t="s">
        <v>75</v>
      </c>
      <c r="E89" s="107"/>
      <c r="F89" s="154" t="s">
        <v>76</v>
      </c>
      <c r="G89" s="107"/>
      <c r="H89" s="181" t="s">
        <v>77</v>
      </c>
      <c r="I89" s="107"/>
      <c r="J89" s="109" t="s">
        <v>46</v>
      </c>
      <c r="K89" s="107"/>
      <c r="L89" s="110" t="s">
        <v>45</v>
      </c>
    </row>
    <row r="90" spans="1:12" ht="5.0999999999999996" customHeight="1" x14ac:dyDescent="0.25">
      <c r="A90" s="100"/>
      <c r="B90" s="221"/>
      <c r="C90" s="176"/>
      <c r="D90" s="112"/>
      <c r="E90" s="102"/>
      <c r="F90" s="102"/>
      <c r="G90" s="102"/>
      <c r="H90" s="101"/>
      <c r="I90" s="102"/>
      <c r="J90" s="102"/>
      <c r="K90" s="102"/>
      <c r="L90" s="180"/>
    </row>
    <row r="91" spans="1:12" ht="5.0999999999999996" customHeight="1" x14ac:dyDescent="0.25">
      <c r="A91" s="100"/>
      <c r="B91" s="221"/>
      <c r="C91" s="176"/>
      <c r="D91" s="177"/>
      <c r="E91" s="107"/>
      <c r="F91" s="107"/>
      <c r="G91" s="107"/>
      <c r="H91" s="104"/>
      <c r="I91" s="107"/>
      <c r="J91" s="107"/>
      <c r="K91" s="107"/>
      <c r="L91" s="106"/>
    </row>
    <row r="92" spans="1:12" ht="15.9" customHeight="1" x14ac:dyDescent="0.25">
      <c r="A92" s="100"/>
      <c r="B92" s="221"/>
      <c r="C92" s="176"/>
      <c r="D92" s="113" t="s">
        <v>79</v>
      </c>
      <c r="E92" s="107"/>
      <c r="F92" s="132">
        <v>654654</v>
      </c>
      <c r="G92" s="107"/>
      <c r="H92" s="181" t="s">
        <v>82</v>
      </c>
      <c r="I92" s="107"/>
      <c r="J92" s="109" t="s">
        <v>46</v>
      </c>
      <c r="K92" s="107"/>
      <c r="L92" s="110" t="s">
        <v>45</v>
      </c>
    </row>
    <row r="93" spans="1:12" ht="5.0999999999999996" customHeight="1" x14ac:dyDescent="0.25">
      <c r="A93" s="100"/>
      <c r="B93" s="221"/>
      <c r="C93" s="176"/>
      <c r="D93" s="112"/>
      <c r="E93" s="102"/>
      <c r="F93" s="102"/>
      <c r="G93" s="102"/>
      <c r="H93" s="101"/>
      <c r="I93" s="102"/>
      <c r="J93" s="102"/>
      <c r="K93" s="102"/>
      <c r="L93" s="180"/>
    </row>
    <row r="94" spans="1:12" ht="5.0999999999999996" customHeight="1" x14ac:dyDescent="0.25">
      <c r="A94" s="100"/>
      <c r="B94" s="221"/>
      <c r="C94" s="176"/>
      <c r="D94" s="177"/>
      <c r="E94" s="107"/>
      <c r="F94" s="107"/>
      <c r="G94" s="107"/>
      <c r="H94" s="104"/>
      <c r="I94" s="107"/>
      <c r="J94" s="107"/>
      <c r="K94" s="107"/>
      <c r="L94" s="106"/>
    </row>
    <row r="95" spans="1:12" ht="15.9" customHeight="1" x14ac:dyDescent="0.25">
      <c r="A95" s="100"/>
      <c r="B95" s="221"/>
      <c r="C95" s="176"/>
      <c r="D95" s="113" t="s">
        <v>78</v>
      </c>
      <c r="E95" s="107"/>
      <c r="F95" s="132">
        <v>654654</v>
      </c>
      <c r="G95" s="107"/>
      <c r="H95" s="181" t="s">
        <v>82</v>
      </c>
      <c r="I95" s="107"/>
      <c r="J95" s="109" t="s">
        <v>46</v>
      </c>
      <c r="K95" s="107"/>
      <c r="L95" s="110" t="s">
        <v>45</v>
      </c>
    </row>
    <row r="96" spans="1:12" ht="5.0999999999999996" customHeight="1" x14ac:dyDescent="0.25">
      <c r="A96" s="100"/>
      <c r="B96" s="221"/>
      <c r="C96" s="176"/>
      <c r="D96" s="112"/>
      <c r="E96" s="102"/>
      <c r="F96" s="102"/>
      <c r="G96" s="102"/>
      <c r="H96" s="101"/>
      <c r="I96" s="102"/>
      <c r="J96" s="102"/>
      <c r="K96" s="102"/>
      <c r="L96" s="180"/>
    </row>
    <row r="97" spans="1:12" ht="5.0999999999999996" customHeight="1" x14ac:dyDescent="0.25">
      <c r="A97" s="100"/>
      <c r="B97" s="221"/>
      <c r="C97" s="176"/>
      <c r="D97" s="177"/>
      <c r="E97" s="107"/>
      <c r="F97" s="107"/>
      <c r="G97" s="107"/>
      <c r="H97" s="104"/>
      <c r="I97" s="107"/>
      <c r="J97" s="107"/>
      <c r="K97" s="107"/>
      <c r="L97" s="106"/>
    </row>
    <row r="98" spans="1:12" ht="15.9" customHeight="1" x14ac:dyDescent="0.25">
      <c r="A98" s="100"/>
      <c r="B98" s="221"/>
      <c r="C98" s="176"/>
      <c r="D98" s="113" t="s">
        <v>80</v>
      </c>
      <c r="E98" s="107"/>
      <c r="F98" s="98">
        <v>654654</v>
      </c>
      <c r="G98" s="107"/>
      <c r="H98" s="181" t="s">
        <v>82</v>
      </c>
      <c r="I98" s="107"/>
      <c r="J98" s="109" t="s">
        <v>46</v>
      </c>
      <c r="K98" s="107"/>
      <c r="L98" s="110" t="s">
        <v>45</v>
      </c>
    </row>
    <row r="99" spans="1:12" ht="5.0999999999999996" customHeight="1" x14ac:dyDescent="0.25">
      <c r="A99" s="100"/>
      <c r="B99" s="221"/>
      <c r="C99" s="176"/>
      <c r="D99" s="112"/>
      <c r="E99" s="102"/>
      <c r="F99" s="102"/>
      <c r="G99" s="102"/>
      <c r="H99" s="101"/>
      <c r="I99" s="102"/>
      <c r="J99" s="102"/>
      <c r="K99" s="102"/>
      <c r="L99" s="180"/>
    </row>
    <row r="100" spans="1:12" ht="5.0999999999999996" customHeight="1" x14ac:dyDescent="0.25">
      <c r="A100" s="100"/>
      <c r="B100" s="221"/>
      <c r="C100" s="176"/>
      <c r="D100" s="177"/>
      <c r="E100" s="107"/>
      <c r="F100" s="107"/>
      <c r="G100" s="107"/>
      <c r="H100" s="104"/>
      <c r="I100" s="107"/>
      <c r="J100" s="107"/>
      <c r="K100" s="107"/>
      <c r="L100" s="106"/>
    </row>
    <row r="101" spans="1:12" ht="15.9" customHeight="1" x14ac:dyDescent="0.25">
      <c r="A101" s="100"/>
      <c r="B101" s="221"/>
      <c r="C101" s="176"/>
      <c r="D101" s="113" t="s">
        <v>81</v>
      </c>
      <c r="E101" s="107"/>
      <c r="F101" s="132">
        <v>654654</v>
      </c>
      <c r="G101" s="107"/>
      <c r="H101" s="181" t="s">
        <v>82</v>
      </c>
      <c r="I101" s="107"/>
      <c r="J101" s="109" t="s">
        <v>46</v>
      </c>
      <c r="K101" s="107"/>
      <c r="L101" s="110" t="s">
        <v>45</v>
      </c>
    </row>
    <row r="102" spans="1:12" ht="5.0999999999999996" customHeight="1" x14ac:dyDescent="0.25">
      <c r="A102" s="100"/>
      <c r="B102" s="221"/>
      <c r="C102" s="176"/>
      <c r="D102" s="112"/>
      <c r="E102" s="102"/>
      <c r="F102" s="102"/>
      <c r="G102" s="102"/>
      <c r="H102" s="101"/>
      <c r="I102" s="102"/>
      <c r="J102" s="102"/>
      <c r="K102" s="102"/>
      <c r="L102" s="180"/>
    </row>
    <row r="103" spans="1:12" ht="5.0999999999999996" customHeight="1" x14ac:dyDescent="0.25">
      <c r="A103" s="100"/>
      <c r="B103" s="221"/>
      <c r="C103" s="176"/>
      <c r="D103" s="177"/>
      <c r="E103" s="107"/>
      <c r="F103" s="107"/>
      <c r="G103" s="107"/>
      <c r="H103" s="104"/>
      <c r="I103" s="107"/>
      <c r="J103" s="107"/>
      <c r="K103" s="107"/>
      <c r="L103" s="106"/>
    </row>
    <row r="104" spans="1:12" ht="15.9" customHeight="1" x14ac:dyDescent="0.25">
      <c r="A104" s="100"/>
      <c r="B104" s="221"/>
      <c r="C104" s="176"/>
      <c r="D104" s="113" t="s">
        <v>87</v>
      </c>
      <c r="E104" s="107"/>
      <c r="F104" s="119" t="s">
        <v>76</v>
      </c>
      <c r="G104" s="107"/>
      <c r="H104" s="181" t="s">
        <v>77</v>
      </c>
      <c r="I104" s="107"/>
      <c r="J104" s="109" t="s">
        <v>46</v>
      </c>
      <c r="K104" s="107"/>
      <c r="L104" s="110" t="s">
        <v>45</v>
      </c>
    </row>
    <row r="105" spans="1:12" ht="5.0999999999999996" customHeight="1" x14ac:dyDescent="0.25">
      <c r="A105" s="100"/>
      <c r="B105" s="221"/>
      <c r="C105" s="176"/>
      <c r="D105" s="112"/>
      <c r="E105" s="102"/>
      <c r="F105" s="102"/>
      <c r="G105" s="102"/>
      <c r="H105" s="101"/>
      <c r="I105" s="102"/>
      <c r="J105" s="102"/>
      <c r="K105" s="102"/>
      <c r="L105" s="180"/>
    </row>
    <row r="106" spans="1:12" ht="5.0999999999999996" customHeight="1" x14ac:dyDescent="0.25">
      <c r="A106" s="100"/>
      <c r="B106" s="221"/>
      <c r="C106" s="176"/>
      <c r="D106" s="177"/>
      <c r="E106" s="107"/>
      <c r="F106" s="107"/>
      <c r="G106" s="107"/>
      <c r="H106" s="104"/>
      <c r="I106" s="107"/>
      <c r="J106" s="107"/>
      <c r="K106" s="107"/>
      <c r="L106" s="106"/>
    </row>
    <row r="107" spans="1:12" ht="15.9" customHeight="1" x14ac:dyDescent="0.25">
      <c r="A107" s="100"/>
      <c r="B107" s="221"/>
      <c r="C107" s="176"/>
      <c r="D107" s="113" t="s">
        <v>89</v>
      </c>
      <c r="E107" s="107"/>
      <c r="F107" s="155">
        <v>6.5</v>
      </c>
      <c r="G107" s="107"/>
      <c r="H107" s="181" t="s">
        <v>90</v>
      </c>
      <c r="I107" s="107"/>
      <c r="J107" s="109" t="s">
        <v>76</v>
      </c>
      <c r="K107" s="107"/>
      <c r="L107" s="110" t="s">
        <v>45</v>
      </c>
    </row>
    <row r="108" spans="1:12" ht="5.0999999999999996" customHeight="1" x14ac:dyDescent="0.25">
      <c r="A108" s="100"/>
      <c r="B108" s="221"/>
      <c r="C108" s="176"/>
      <c r="D108" s="112"/>
      <c r="E108" s="102"/>
      <c r="F108" s="102"/>
      <c r="G108" s="102"/>
      <c r="H108" s="101"/>
      <c r="I108" s="102"/>
      <c r="J108" s="102"/>
      <c r="K108" s="102"/>
      <c r="L108" s="180"/>
    </row>
    <row r="109" spans="1:12" ht="5.0999999999999996" customHeight="1" x14ac:dyDescent="0.25">
      <c r="A109" s="100"/>
      <c r="B109" s="221"/>
      <c r="C109" s="176"/>
      <c r="D109" s="177"/>
      <c r="E109" s="107"/>
      <c r="F109" s="107"/>
      <c r="G109" s="107"/>
      <c r="H109" s="104"/>
      <c r="I109" s="107"/>
      <c r="J109" s="107"/>
      <c r="K109" s="107"/>
      <c r="L109" s="106"/>
    </row>
    <row r="110" spans="1:12" ht="15.9" customHeight="1" x14ac:dyDescent="0.25">
      <c r="A110" s="100"/>
      <c r="B110" s="221"/>
      <c r="C110" s="176"/>
      <c r="D110" s="113" t="s">
        <v>91</v>
      </c>
      <c r="E110" s="107"/>
      <c r="F110" s="155">
        <v>6.5</v>
      </c>
      <c r="G110" s="107"/>
      <c r="H110" s="181" t="s">
        <v>90</v>
      </c>
      <c r="I110" s="107"/>
      <c r="J110" s="109" t="s">
        <v>76</v>
      </c>
      <c r="K110" s="107"/>
      <c r="L110" s="110" t="s">
        <v>45</v>
      </c>
    </row>
    <row r="111" spans="1:12" ht="5.0999999999999996" customHeight="1" x14ac:dyDescent="0.25">
      <c r="A111" s="100"/>
      <c r="B111" s="221"/>
      <c r="C111" s="176"/>
      <c r="D111" s="112"/>
      <c r="E111" s="102"/>
      <c r="F111" s="102"/>
      <c r="G111" s="102"/>
      <c r="H111" s="101"/>
      <c r="I111" s="102"/>
      <c r="J111" s="102"/>
      <c r="K111" s="102"/>
      <c r="L111" s="180"/>
    </row>
    <row r="112" spans="1:12" ht="5.0999999999999996" customHeight="1" x14ac:dyDescent="0.25">
      <c r="A112" s="100"/>
      <c r="B112" s="221"/>
      <c r="C112" s="176"/>
      <c r="D112" s="177"/>
      <c r="E112" s="107"/>
      <c r="F112" s="107"/>
      <c r="G112" s="107"/>
      <c r="H112" s="104"/>
      <c r="I112" s="107"/>
      <c r="J112" s="107"/>
      <c r="K112" s="107"/>
      <c r="L112" s="106"/>
    </row>
    <row r="113" spans="1:12" ht="15.9" customHeight="1" x14ac:dyDescent="0.25">
      <c r="A113" s="100"/>
      <c r="B113" s="221"/>
      <c r="C113" s="176"/>
      <c r="D113" s="113" t="s">
        <v>22</v>
      </c>
      <c r="E113" s="107"/>
      <c r="F113" s="132">
        <v>654654</v>
      </c>
      <c r="G113" s="107"/>
      <c r="H113" s="181" t="s">
        <v>82</v>
      </c>
      <c r="I113" s="107"/>
      <c r="J113" s="109" t="s">
        <v>76</v>
      </c>
      <c r="K113" s="107"/>
      <c r="L113" s="110" t="s">
        <v>45</v>
      </c>
    </row>
    <row r="114" spans="1:12" ht="5.0999999999999996" customHeight="1" x14ac:dyDescent="0.25">
      <c r="A114" s="100"/>
      <c r="B114" s="221"/>
      <c r="C114" s="176"/>
      <c r="D114" s="112"/>
      <c r="E114" s="102"/>
      <c r="F114" s="102"/>
      <c r="G114" s="102"/>
      <c r="H114" s="101"/>
      <c r="I114" s="102"/>
      <c r="J114" s="102"/>
      <c r="K114" s="102"/>
      <c r="L114" s="180"/>
    </row>
    <row r="115" spans="1:12" ht="5.0999999999999996" customHeight="1" x14ac:dyDescent="0.25">
      <c r="A115" s="100"/>
      <c r="B115" s="221"/>
      <c r="C115" s="176"/>
      <c r="D115" s="177"/>
      <c r="E115" s="107"/>
      <c r="F115" s="107"/>
      <c r="G115" s="107"/>
      <c r="H115" s="104"/>
      <c r="I115" s="107"/>
      <c r="J115" s="107"/>
      <c r="K115" s="107"/>
      <c r="L115" s="106"/>
    </row>
    <row r="116" spans="1:12" ht="15.9" customHeight="1" x14ac:dyDescent="0.25">
      <c r="A116" s="100"/>
      <c r="B116" s="221"/>
      <c r="C116" s="176"/>
      <c r="D116" s="113" t="s">
        <v>98</v>
      </c>
      <c r="E116" s="107"/>
      <c r="F116" s="132">
        <v>654654</v>
      </c>
      <c r="G116" s="107"/>
      <c r="H116" s="181" t="s">
        <v>82</v>
      </c>
      <c r="I116" s="107"/>
      <c r="J116" s="109" t="s">
        <v>76</v>
      </c>
      <c r="K116" s="107"/>
      <c r="L116" s="110" t="s">
        <v>45</v>
      </c>
    </row>
    <row r="117" spans="1:12" ht="5.0999999999999996" customHeight="1" x14ac:dyDescent="0.25">
      <c r="A117" s="100"/>
      <c r="B117" s="221"/>
      <c r="C117" s="176"/>
      <c r="D117" s="112"/>
      <c r="E117" s="102"/>
      <c r="F117" s="102"/>
      <c r="G117" s="102"/>
      <c r="H117" s="101"/>
      <c r="I117" s="102"/>
      <c r="J117" s="102"/>
      <c r="K117" s="102"/>
      <c r="L117" s="180"/>
    </row>
    <row r="118" spans="1:12" ht="5.0999999999999996" customHeight="1" x14ac:dyDescent="0.25">
      <c r="A118" s="100"/>
      <c r="B118" s="221"/>
      <c r="C118" s="176"/>
      <c r="D118" s="177"/>
      <c r="E118" s="107"/>
      <c r="F118" s="107"/>
      <c r="G118" s="107"/>
      <c r="H118" s="104"/>
      <c r="I118" s="107"/>
      <c r="J118" s="107"/>
      <c r="K118" s="107"/>
      <c r="L118" s="106"/>
    </row>
    <row r="119" spans="1:12" ht="15.9" customHeight="1" x14ac:dyDescent="0.25">
      <c r="A119" s="100"/>
      <c r="B119" s="221"/>
      <c r="C119" s="176"/>
      <c r="D119" s="113" t="s">
        <v>130</v>
      </c>
      <c r="E119" s="107"/>
      <c r="F119" s="192">
        <v>10000</v>
      </c>
      <c r="G119" s="107"/>
      <c r="H119" s="181" t="s">
        <v>45</v>
      </c>
      <c r="I119" s="107"/>
      <c r="J119" s="109" t="s">
        <v>46</v>
      </c>
      <c r="K119" s="107"/>
      <c r="L119" s="110" t="s">
        <v>45</v>
      </c>
    </row>
    <row r="120" spans="1:12" ht="5.0999999999999996" customHeight="1" x14ac:dyDescent="0.25">
      <c r="A120" s="100"/>
      <c r="B120" s="221"/>
      <c r="C120" s="176"/>
      <c r="D120" s="112"/>
      <c r="E120" s="102"/>
      <c r="F120" s="102"/>
      <c r="G120" s="102"/>
      <c r="H120" s="101"/>
      <c r="I120" s="102"/>
      <c r="J120" s="102"/>
      <c r="K120" s="102"/>
      <c r="L120" s="180"/>
    </row>
    <row r="121" spans="1:12" ht="5.0999999999999996" customHeight="1" x14ac:dyDescent="0.25">
      <c r="A121" s="100"/>
      <c r="B121" s="221"/>
      <c r="C121" s="176"/>
      <c r="D121" s="177"/>
      <c r="E121" s="107"/>
      <c r="F121" s="107"/>
      <c r="G121" s="107"/>
      <c r="H121" s="104"/>
      <c r="I121" s="107"/>
      <c r="J121" s="107"/>
      <c r="K121" s="107"/>
      <c r="L121" s="106"/>
    </row>
    <row r="122" spans="1:12" ht="15.9" customHeight="1" x14ac:dyDescent="0.25">
      <c r="A122" s="100"/>
      <c r="B122" s="221"/>
      <c r="C122" s="176"/>
      <c r="D122" s="113" t="s">
        <v>116</v>
      </c>
      <c r="E122" s="107"/>
      <c r="F122" s="192">
        <v>10000</v>
      </c>
      <c r="G122" s="107"/>
      <c r="H122" s="181" t="s">
        <v>45</v>
      </c>
      <c r="I122" s="107"/>
      <c r="J122" s="109" t="s">
        <v>46</v>
      </c>
      <c r="K122" s="107"/>
      <c r="L122" s="110" t="s">
        <v>45</v>
      </c>
    </row>
    <row r="123" spans="1:12" ht="5.0999999999999996" customHeight="1" x14ac:dyDescent="0.25">
      <c r="A123" s="100"/>
      <c r="B123" s="221"/>
      <c r="C123" s="176"/>
      <c r="D123" s="112"/>
      <c r="E123" s="102"/>
      <c r="F123" s="102"/>
      <c r="G123" s="102"/>
      <c r="H123" s="101"/>
      <c r="I123" s="102"/>
      <c r="J123" s="102"/>
      <c r="K123" s="102"/>
      <c r="L123" s="180"/>
    </row>
    <row r="124" spans="1:12" ht="21.9" customHeight="1" x14ac:dyDescent="0.25">
      <c r="A124" s="100"/>
      <c r="B124" s="221"/>
      <c r="C124" s="176"/>
      <c r="D124" s="46"/>
      <c r="E124" s="46"/>
      <c r="F124" s="46"/>
      <c r="G124" s="46"/>
      <c r="H124" s="104"/>
      <c r="I124" s="46"/>
      <c r="J124" s="46"/>
      <c r="K124" s="46"/>
      <c r="L124" s="106"/>
    </row>
    <row r="125" spans="1:12" ht="5.0999999999999996" customHeight="1" thickBot="1" x14ac:dyDescent="0.3">
      <c r="A125" s="100"/>
      <c r="B125" s="231"/>
      <c r="C125" s="182"/>
      <c r="D125" s="59"/>
      <c r="E125" s="59"/>
      <c r="F125" s="59"/>
      <c r="G125" s="59"/>
      <c r="H125" s="63"/>
      <c r="I125" s="59"/>
      <c r="J125" s="59"/>
      <c r="K125" s="59"/>
      <c r="L125" s="60"/>
    </row>
    <row r="126" spans="1:12" ht="18" customHeight="1" x14ac:dyDescent="0.25">
      <c r="A126" s="100"/>
      <c r="B126" s="220" t="s">
        <v>43</v>
      </c>
      <c r="C126" s="46"/>
      <c r="D126" s="46"/>
      <c r="E126" s="46"/>
      <c r="F126" s="46"/>
      <c r="G126" s="46"/>
      <c r="H126" s="46"/>
      <c r="I126" s="46"/>
      <c r="J126" s="46"/>
      <c r="K126" s="46"/>
      <c r="L126" s="106"/>
    </row>
    <row r="127" spans="1:12" ht="17.100000000000001" customHeight="1" x14ac:dyDescent="0.25">
      <c r="A127" s="100"/>
      <c r="B127" s="221"/>
      <c r="C127" s="38"/>
      <c r="D127" s="101"/>
      <c r="E127" s="211" t="s">
        <v>40</v>
      </c>
      <c r="F127" s="212"/>
      <c r="G127" s="213"/>
      <c r="H127" s="37" t="s">
        <v>41</v>
      </c>
      <c r="I127" s="211" t="s">
        <v>42</v>
      </c>
      <c r="J127" s="212"/>
      <c r="K127" s="213"/>
      <c r="L127" s="48" t="s">
        <v>41</v>
      </c>
    </row>
    <row r="128" spans="1:12" ht="5.0999999999999996" customHeight="1" x14ac:dyDescent="0.25">
      <c r="A128" s="100"/>
      <c r="B128" s="221"/>
      <c r="C128" s="208"/>
      <c r="D128" s="46"/>
      <c r="E128" s="107"/>
      <c r="F128" s="107"/>
      <c r="G128" s="107"/>
      <c r="H128" s="42"/>
      <c r="I128" s="107"/>
      <c r="J128" s="107"/>
      <c r="K128" s="107"/>
      <c r="L128" s="106"/>
    </row>
    <row r="129" spans="1:12" ht="15.9" customHeight="1" x14ac:dyDescent="0.25">
      <c r="A129" s="100"/>
      <c r="B129" s="221"/>
      <c r="C129" s="209"/>
      <c r="D129" s="177" t="s">
        <v>51</v>
      </c>
      <c r="E129" s="107"/>
      <c r="F129" s="51">
        <v>10000</v>
      </c>
      <c r="G129" s="107"/>
      <c r="H129" s="181" t="s">
        <v>45</v>
      </c>
      <c r="I129" s="107"/>
      <c r="J129" s="109" t="s">
        <v>46</v>
      </c>
      <c r="K129" s="107"/>
      <c r="L129" s="110" t="s">
        <v>45</v>
      </c>
    </row>
    <row r="130" spans="1:12" ht="5.0999999999999996" customHeight="1" x14ac:dyDescent="0.25">
      <c r="A130" s="100"/>
      <c r="B130" s="221"/>
      <c r="C130" s="210"/>
      <c r="D130" s="179"/>
      <c r="E130" s="102"/>
      <c r="F130" s="102"/>
      <c r="G130" s="102"/>
      <c r="H130" s="101"/>
      <c r="I130" s="102"/>
      <c r="J130" s="102"/>
      <c r="K130" s="102"/>
      <c r="L130" s="180"/>
    </row>
    <row r="131" spans="1:12" ht="5.0999999999999996" customHeight="1" x14ac:dyDescent="0.25">
      <c r="A131" s="100"/>
      <c r="B131" s="221"/>
      <c r="C131" s="209"/>
      <c r="D131" s="46"/>
      <c r="E131" s="107"/>
      <c r="F131" s="107"/>
      <c r="G131" s="107"/>
      <c r="H131" s="104"/>
      <c r="I131" s="107"/>
      <c r="J131" s="107"/>
      <c r="K131" s="107"/>
      <c r="L131" s="106"/>
    </row>
    <row r="132" spans="1:12" ht="15.9" customHeight="1" x14ac:dyDescent="0.25">
      <c r="A132" s="100"/>
      <c r="B132" s="221"/>
      <c r="C132" s="209"/>
      <c r="D132" s="177" t="s">
        <v>52</v>
      </c>
      <c r="E132" s="107"/>
      <c r="F132" s="86">
        <v>10000</v>
      </c>
      <c r="G132" s="107"/>
      <c r="H132" s="181" t="s">
        <v>45</v>
      </c>
      <c r="I132" s="107"/>
      <c r="J132" s="109" t="s">
        <v>46</v>
      </c>
      <c r="K132" s="107"/>
      <c r="L132" s="110" t="s">
        <v>45</v>
      </c>
    </row>
    <row r="133" spans="1:12" ht="5.0999999999999996" customHeight="1" x14ac:dyDescent="0.25">
      <c r="A133" s="100"/>
      <c r="B133" s="221"/>
      <c r="C133" s="210"/>
      <c r="D133" s="179"/>
      <c r="E133" s="102"/>
      <c r="F133" s="102"/>
      <c r="G133" s="102"/>
      <c r="H133" s="101"/>
      <c r="I133" s="102"/>
      <c r="J133" s="102"/>
      <c r="K133" s="102"/>
      <c r="L133" s="180"/>
    </row>
    <row r="134" spans="1:12" ht="5.0999999999999996" customHeight="1" x14ac:dyDescent="0.25">
      <c r="A134" s="100"/>
      <c r="B134" s="221"/>
      <c r="C134" s="209"/>
      <c r="D134" s="46"/>
      <c r="E134" s="107"/>
      <c r="F134" s="107"/>
      <c r="G134" s="107"/>
      <c r="H134" s="104"/>
      <c r="I134" s="107"/>
      <c r="J134" s="107"/>
      <c r="K134" s="107"/>
      <c r="L134" s="106"/>
    </row>
    <row r="135" spans="1:12" ht="15.9" customHeight="1" x14ac:dyDescent="0.25">
      <c r="A135" s="100"/>
      <c r="B135" s="221"/>
      <c r="C135" s="209"/>
      <c r="D135" s="177" t="s">
        <v>53</v>
      </c>
      <c r="E135" s="107"/>
      <c r="F135" s="51">
        <v>10000</v>
      </c>
      <c r="G135" s="107"/>
      <c r="H135" s="181" t="s">
        <v>45</v>
      </c>
      <c r="I135" s="107"/>
      <c r="J135" s="109" t="s">
        <v>46</v>
      </c>
      <c r="K135" s="107"/>
      <c r="L135" s="110" t="s">
        <v>45</v>
      </c>
    </row>
    <row r="136" spans="1:12" ht="5.0999999999999996" customHeight="1" x14ac:dyDescent="0.25">
      <c r="A136" s="100"/>
      <c r="B136" s="221"/>
      <c r="C136" s="210"/>
      <c r="D136" s="179"/>
      <c r="E136" s="102"/>
      <c r="F136" s="102"/>
      <c r="G136" s="102"/>
      <c r="H136" s="101"/>
      <c r="I136" s="102"/>
      <c r="J136" s="102"/>
      <c r="K136" s="102"/>
      <c r="L136" s="180"/>
    </row>
    <row r="137" spans="1:12" ht="5.0999999999999996" customHeight="1" x14ac:dyDescent="0.25">
      <c r="A137" s="100"/>
      <c r="B137" s="221"/>
      <c r="C137" s="209"/>
      <c r="D137" s="46"/>
      <c r="E137" s="107"/>
      <c r="F137" s="107"/>
      <c r="G137" s="107"/>
      <c r="H137" s="104"/>
      <c r="I137" s="107"/>
      <c r="J137" s="107"/>
      <c r="K137" s="107"/>
      <c r="L137" s="106"/>
    </row>
    <row r="138" spans="1:12" ht="15.9" customHeight="1" x14ac:dyDescent="0.25">
      <c r="A138" s="100"/>
      <c r="B138" s="221"/>
      <c r="C138" s="209"/>
      <c r="D138" s="177" t="s">
        <v>54</v>
      </c>
      <c r="E138" s="107"/>
      <c r="F138" s="86">
        <v>10000</v>
      </c>
      <c r="G138" s="107"/>
      <c r="H138" s="181" t="s">
        <v>45</v>
      </c>
      <c r="I138" s="107"/>
      <c r="J138" s="109" t="s">
        <v>46</v>
      </c>
      <c r="K138" s="107"/>
      <c r="L138" s="110" t="s">
        <v>45</v>
      </c>
    </row>
    <row r="139" spans="1:12" ht="5.0999999999999996" customHeight="1" x14ac:dyDescent="0.25">
      <c r="A139" s="100"/>
      <c r="B139" s="221"/>
      <c r="C139" s="210"/>
      <c r="D139" s="179"/>
      <c r="E139" s="102"/>
      <c r="F139" s="102"/>
      <c r="G139" s="102"/>
      <c r="H139" s="101"/>
      <c r="I139" s="102"/>
      <c r="J139" s="102"/>
      <c r="K139" s="102"/>
      <c r="L139" s="180"/>
    </row>
    <row r="140" spans="1:12" ht="5.0999999999999996" customHeight="1" x14ac:dyDescent="0.25">
      <c r="A140" s="100"/>
      <c r="B140" s="221"/>
      <c r="C140" s="209"/>
      <c r="D140" s="46"/>
      <c r="E140" s="107"/>
      <c r="F140" s="107"/>
      <c r="G140" s="107"/>
      <c r="H140" s="104"/>
      <c r="I140" s="107"/>
      <c r="J140" s="107"/>
      <c r="K140" s="107"/>
      <c r="L140" s="106"/>
    </row>
    <row r="141" spans="1:12" ht="15.9" customHeight="1" x14ac:dyDescent="0.25">
      <c r="A141" s="100"/>
      <c r="B141" s="221"/>
      <c r="C141" s="209"/>
      <c r="D141" s="177" t="s">
        <v>55</v>
      </c>
      <c r="E141" s="107"/>
      <c r="F141" s="90">
        <v>10000</v>
      </c>
      <c r="G141" s="107"/>
      <c r="H141" s="181" t="s">
        <v>45</v>
      </c>
      <c r="I141" s="107"/>
      <c r="J141" s="109" t="s">
        <v>46</v>
      </c>
      <c r="K141" s="107"/>
      <c r="L141" s="110" t="s">
        <v>45</v>
      </c>
    </row>
    <row r="142" spans="1:12" ht="5.0999999999999996" customHeight="1" x14ac:dyDescent="0.25">
      <c r="A142" s="100"/>
      <c r="B142" s="221"/>
      <c r="C142" s="210"/>
      <c r="D142" s="179"/>
      <c r="E142" s="102"/>
      <c r="F142" s="102"/>
      <c r="G142" s="102"/>
      <c r="H142" s="101"/>
      <c r="I142" s="102"/>
      <c r="J142" s="102"/>
      <c r="K142" s="102"/>
      <c r="L142" s="180"/>
    </row>
    <row r="143" spans="1:12" ht="5.0999999999999996" customHeight="1" x14ac:dyDescent="0.25">
      <c r="A143" s="100"/>
      <c r="B143" s="221"/>
      <c r="C143" s="209"/>
      <c r="D143" s="46"/>
      <c r="E143" s="107"/>
      <c r="F143" s="107"/>
      <c r="G143" s="107"/>
      <c r="H143" s="104"/>
      <c r="I143" s="107"/>
      <c r="J143" s="107"/>
      <c r="K143" s="107"/>
      <c r="L143" s="106"/>
    </row>
    <row r="144" spans="1:12" ht="15.9" customHeight="1" x14ac:dyDescent="0.25">
      <c r="A144" s="100"/>
      <c r="B144" s="221"/>
      <c r="C144" s="209"/>
      <c r="D144" s="177" t="s">
        <v>56</v>
      </c>
      <c r="E144" s="107"/>
      <c r="F144" s="107"/>
      <c r="G144" s="107"/>
      <c r="H144" s="104"/>
      <c r="I144" s="107"/>
      <c r="J144" s="107"/>
      <c r="K144" s="107"/>
      <c r="L144" s="106"/>
    </row>
    <row r="145" spans="1:12" ht="5.0999999999999996" customHeight="1" x14ac:dyDescent="0.25">
      <c r="A145" s="100"/>
      <c r="B145" s="221"/>
      <c r="C145" s="176"/>
      <c r="D145" s="177"/>
      <c r="E145" s="107"/>
      <c r="F145" s="107"/>
      <c r="G145" s="107"/>
      <c r="H145" s="104"/>
      <c r="I145" s="107"/>
      <c r="J145" s="107"/>
      <c r="K145" s="107"/>
      <c r="L145" s="106"/>
    </row>
    <row r="146" spans="1:12" ht="15.9" customHeight="1" x14ac:dyDescent="0.25">
      <c r="A146" s="100"/>
      <c r="B146" s="221"/>
      <c r="C146" s="176"/>
      <c r="D146" s="113" t="s">
        <v>131</v>
      </c>
      <c r="E146" s="107"/>
      <c r="F146" s="132">
        <v>654654</v>
      </c>
      <c r="G146" s="107"/>
      <c r="H146" s="181" t="s">
        <v>82</v>
      </c>
      <c r="I146" s="107"/>
      <c r="J146" s="109" t="s">
        <v>76</v>
      </c>
      <c r="K146" s="107"/>
      <c r="L146" s="110" t="s">
        <v>45</v>
      </c>
    </row>
    <row r="147" spans="1:12" ht="5.0999999999999996" customHeight="1" x14ac:dyDescent="0.25">
      <c r="A147" s="100"/>
      <c r="B147" s="221"/>
      <c r="C147" s="176"/>
      <c r="D147" s="112"/>
      <c r="E147" s="102"/>
      <c r="F147" s="102"/>
      <c r="G147" s="102"/>
      <c r="H147" s="101"/>
      <c r="I147" s="102"/>
      <c r="J147" s="102"/>
      <c r="K147" s="102"/>
      <c r="L147" s="180"/>
    </row>
    <row r="148" spans="1:12" ht="5.0999999999999996" customHeight="1" x14ac:dyDescent="0.25">
      <c r="A148" s="100"/>
      <c r="B148" s="221"/>
      <c r="C148" s="176"/>
      <c r="D148" s="177"/>
      <c r="E148" s="107"/>
      <c r="F148" s="107"/>
      <c r="G148" s="107"/>
      <c r="H148" s="104"/>
      <c r="I148" s="107"/>
      <c r="J148" s="107"/>
      <c r="K148" s="107"/>
      <c r="L148" s="106"/>
    </row>
    <row r="149" spans="1:12" ht="15.9" customHeight="1" x14ac:dyDescent="0.25">
      <c r="A149" s="100"/>
      <c r="B149" s="221"/>
      <c r="C149" s="176"/>
      <c r="D149" s="113" t="s">
        <v>132</v>
      </c>
      <c r="E149" s="107"/>
      <c r="F149" s="132">
        <v>654654</v>
      </c>
      <c r="G149" s="107"/>
      <c r="H149" s="181" t="s">
        <v>82</v>
      </c>
      <c r="I149" s="107"/>
      <c r="J149" s="109" t="s">
        <v>76</v>
      </c>
      <c r="K149" s="107"/>
      <c r="L149" s="110" t="s">
        <v>45</v>
      </c>
    </row>
    <row r="150" spans="1:12" ht="5.0999999999999996" customHeight="1" x14ac:dyDescent="0.25">
      <c r="A150" s="100"/>
      <c r="B150" s="221"/>
      <c r="C150" s="176"/>
      <c r="D150" s="112"/>
      <c r="E150" s="102"/>
      <c r="F150" s="102"/>
      <c r="G150" s="102"/>
      <c r="H150" s="101"/>
      <c r="I150" s="102"/>
      <c r="J150" s="102"/>
      <c r="K150" s="102"/>
      <c r="L150" s="180"/>
    </row>
    <row r="151" spans="1:12" ht="5.0999999999999996" customHeight="1" x14ac:dyDescent="0.25">
      <c r="A151" s="100"/>
      <c r="B151" s="221"/>
      <c r="C151" s="176"/>
      <c r="D151" s="177"/>
      <c r="E151" s="107"/>
      <c r="F151" s="107"/>
      <c r="G151" s="107"/>
      <c r="H151" s="104"/>
      <c r="I151" s="107"/>
      <c r="J151" s="107"/>
      <c r="K151" s="107"/>
      <c r="L151" s="106"/>
    </row>
    <row r="152" spans="1:12" ht="15.9" customHeight="1" x14ac:dyDescent="0.25">
      <c r="A152" s="100"/>
      <c r="B152" s="221"/>
      <c r="C152" s="176"/>
      <c r="D152" s="113" t="s">
        <v>133</v>
      </c>
      <c r="E152" s="107"/>
      <c r="F152" s="132">
        <v>654654</v>
      </c>
      <c r="G152" s="107"/>
      <c r="H152" s="181" t="s">
        <v>82</v>
      </c>
      <c r="I152" s="107"/>
      <c r="J152" s="109" t="s">
        <v>76</v>
      </c>
      <c r="K152" s="107"/>
      <c r="L152" s="110" t="s">
        <v>45</v>
      </c>
    </row>
    <row r="153" spans="1:12" ht="5.0999999999999996" customHeight="1" x14ac:dyDescent="0.25">
      <c r="A153" s="100"/>
      <c r="B153" s="221"/>
      <c r="C153" s="176"/>
      <c r="D153" s="112"/>
      <c r="E153" s="102"/>
      <c r="F153" s="102"/>
      <c r="G153" s="102"/>
      <c r="H153" s="101"/>
      <c r="I153" s="102"/>
      <c r="J153" s="102"/>
      <c r="K153" s="102"/>
      <c r="L153" s="180"/>
    </row>
    <row r="154" spans="1:12" ht="5.0999999999999996" customHeight="1" x14ac:dyDescent="0.25">
      <c r="A154" s="100"/>
      <c r="B154" s="221"/>
      <c r="C154" s="176"/>
      <c r="D154" s="177"/>
      <c r="E154" s="107"/>
      <c r="F154" s="107"/>
      <c r="G154" s="107"/>
      <c r="H154" s="104"/>
      <c r="I154" s="107"/>
      <c r="J154" s="107"/>
      <c r="K154" s="107"/>
      <c r="L154" s="106"/>
    </row>
    <row r="155" spans="1:12" ht="15.9" customHeight="1" x14ac:dyDescent="0.25">
      <c r="A155" s="100"/>
      <c r="B155" s="221"/>
      <c r="C155" s="176"/>
      <c r="D155" s="113" t="s">
        <v>125</v>
      </c>
      <c r="E155" s="107"/>
      <c r="F155" s="86">
        <v>10000</v>
      </c>
      <c r="G155" s="107"/>
      <c r="H155" s="181" t="s">
        <v>45</v>
      </c>
      <c r="I155" s="107"/>
      <c r="J155" s="109" t="s">
        <v>46</v>
      </c>
      <c r="K155" s="107"/>
      <c r="L155" s="110" t="s">
        <v>45</v>
      </c>
    </row>
    <row r="156" spans="1:12" ht="5.0999999999999996" customHeight="1" x14ac:dyDescent="0.25">
      <c r="A156" s="100"/>
      <c r="B156" s="221"/>
      <c r="C156" s="176"/>
      <c r="D156" s="112"/>
      <c r="E156" s="102"/>
      <c r="F156" s="102"/>
      <c r="G156" s="102"/>
      <c r="H156" s="101"/>
      <c r="I156" s="102"/>
      <c r="J156" s="102"/>
      <c r="K156" s="102"/>
      <c r="L156" s="180"/>
    </row>
    <row r="157" spans="1:12" ht="21.9" customHeight="1" x14ac:dyDescent="0.25">
      <c r="A157" s="100"/>
      <c r="B157" s="221"/>
      <c r="C157" s="176"/>
      <c r="D157" s="46"/>
      <c r="E157" s="46"/>
      <c r="F157" s="46"/>
      <c r="G157" s="46"/>
      <c r="H157" s="104"/>
      <c r="I157" s="46"/>
      <c r="J157" s="46"/>
      <c r="K157" s="46"/>
      <c r="L157" s="106"/>
    </row>
    <row r="158" spans="1:12" ht="5.0999999999999996" customHeight="1" thickBot="1" x14ac:dyDescent="0.3">
      <c r="A158" s="100"/>
      <c r="B158" s="231"/>
      <c r="C158" s="182"/>
      <c r="D158" s="59"/>
      <c r="E158" s="59"/>
      <c r="F158" s="59"/>
      <c r="G158" s="59"/>
      <c r="H158" s="63"/>
      <c r="I158" s="59"/>
      <c r="J158" s="59"/>
      <c r="K158" s="59"/>
      <c r="L158" s="60"/>
    </row>
    <row r="159" spans="1:12" ht="24.6" customHeight="1" x14ac:dyDescent="0.25">
      <c r="A159" s="100"/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</row>
    <row r="160" spans="1:12" ht="14.4" thickBot="1" x14ac:dyDescent="0.3">
      <c r="A160" s="100"/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</row>
    <row r="161" spans="1:12" ht="28.35" customHeight="1" x14ac:dyDescent="0.25">
      <c r="A161" s="100"/>
      <c r="B161" s="214" t="s">
        <v>57</v>
      </c>
      <c r="C161" s="215"/>
      <c r="D161" s="215"/>
      <c r="E161" s="215"/>
      <c r="F161" s="215"/>
      <c r="G161" s="215"/>
      <c r="H161" s="215"/>
      <c r="I161" s="215"/>
      <c r="J161" s="215"/>
      <c r="K161" s="215"/>
      <c r="L161" s="216"/>
    </row>
    <row r="162" spans="1:12" ht="28.35" customHeight="1" x14ac:dyDescent="0.25">
      <c r="A162" s="100"/>
      <c r="B162" s="217"/>
      <c r="C162" s="218"/>
      <c r="D162" s="218"/>
      <c r="E162" s="218"/>
      <c r="F162" s="218"/>
      <c r="G162" s="218"/>
      <c r="H162" s="218"/>
      <c r="I162" s="218"/>
      <c r="J162" s="218"/>
      <c r="K162" s="218"/>
      <c r="L162" s="219"/>
    </row>
    <row r="163" spans="1:12" ht="21.9" customHeight="1" x14ac:dyDescent="0.25">
      <c r="A163" s="100"/>
      <c r="B163" s="220" t="s">
        <v>43</v>
      </c>
      <c r="C163" s="46"/>
      <c r="D163" s="46"/>
      <c r="E163" s="46"/>
      <c r="F163" s="46"/>
      <c r="G163" s="46"/>
      <c r="H163" s="46"/>
      <c r="I163" s="46"/>
      <c r="J163" s="46"/>
      <c r="K163" s="46"/>
      <c r="L163" s="106"/>
    </row>
    <row r="164" spans="1:12" ht="18" customHeight="1" x14ac:dyDescent="0.25">
      <c r="A164" s="100"/>
      <c r="B164" s="221"/>
      <c r="C164" s="38"/>
      <c r="D164" s="101"/>
      <c r="E164" s="211" t="s">
        <v>40</v>
      </c>
      <c r="F164" s="212"/>
      <c r="G164" s="213"/>
      <c r="H164" s="37" t="s">
        <v>41</v>
      </c>
      <c r="I164" s="211" t="s">
        <v>42</v>
      </c>
      <c r="J164" s="212"/>
      <c r="K164" s="213"/>
      <c r="L164" s="48" t="s">
        <v>41</v>
      </c>
    </row>
    <row r="165" spans="1:12" ht="5.0999999999999996" customHeight="1" x14ac:dyDescent="0.25">
      <c r="A165" s="100"/>
      <c r="B165" s="221"/>
      <c r="C165" s="208"/>
      <c r="D165" s="46"/>
      <c r="E165" s="107"/>
      <c r="F165" s="107"/>
      <c r="G165" s="107"/>
      <c r="H165" s="42"/>
      <c r="I165" s="107"/>
      <c r="J165" s="107"/>
      <c r="K165" s="107"/>
      <c r="L165" s="106"/>
    </row>
    <row r="166" spans="1:12" ht="15.9" customHeight="1" x14ac:dyDescent="0.25">
      <c r="A166" s="100"/>
      <c r="B166" s="221"/>
      <c r="C166" s="209"/>
      <c r="D166" s="177" t="s">
        <v>58</v>
      </c>
      <c r="E166" s="107"/>
      <c r="F166" s="78">
        <v>10000</v>
      </c>
      <c r="G166" s="75"/>
      <c r="H166" s="181" t="s">
        <v>45</v>
      </c>
      <c r="I166" s="107"/>
      <c r="J166" s="79" t="s">
        <v>46</v>
      </c>
      <c r="K166" s="107"/>
      <c r="L166" s="110" t="s">
        <v>69</v>
      </c>
    </row>
    <row r="167" spans="1:12" ht="5.0999999999999996" customHeight="1" x14ac:dyDescent="0.25">
      <c r="A167" s="100"/>
      <c r="B167" s="221"/>
      <c r="C167" s="210"/>
      <c r="D167" s="179"/>
      <c r="E167" s="102"/>
      <c r="F167" s="102"/>
      <c r="G167" s="102"/>
      <c r="H167" s="101"/>
      <c r="I167" s="102"/>
      <c r="J167" s="102"/>
      <c r="K167" s="102"/>
      <c r="L167" s="180"/>
    </row>
    <row r="168" spans="1:12" ht="5.0999999999999996" customHeight="1" x14ac:dyDescent="0.25">
      <c r="A168" s="100"/>
      <c r="B168" s="221"/>
      <c r="C168" s="209"/>
      <c r="D168" s="46"/>
      <c r="E168" s="107"/>
      <c r="F168" s="77"/>
      <c r="G168" s="107"/>
      <c r="H168" s="104"/>
      <c r="I168" s="107"/>
      <c r="J168" s="107"/>
      <c r="K168" s="107"/>
      <c r="L168" s="106"/>
    </row>
    <row r="169" spans="1:12" ht="15.9" customHeight="1" x14ac:dyDescent="0.25">
      <c r="A169" s="100"/>
      <c r="B169" s="221"/>
      <c r="C169" s="209"/>
      <c r="D169" s="177" t="s">
        <v>59</v>
      </c>
      <c r="E169" s="107"/>
      <c r="F169" s="74">
        <v>10000</v>
      </c>
      <c r="G169" s="75"/>
      <c r="H169" s="181" t="s">
        <v>45</v>
      </c>
      <c r="I169" s="107"/>
      <c r="J169" s="79" t="s">
        <v>46</v>
      </c>
      <c r="K169" s="107"/>
      <c r="L169" s="110" t="s">
        <v>69</v>
      </c>
    </row>
    <row r="170" spans="1:12" ht="5.0999999999999996" customHeight="1" x14ac:dyDescent="0.25">
      <c r="A170" s="100"/>
      <c r="B170" s="222"/>
      <c r="C170" s="210"/>
      <c r="D170" s="179"/>
      <c r="E170" s="102"/>
      <c r="F170" s="102"/>
      <c r="G170" s="102"/>
      <c r="H170" s="101"/>
      <c r="I170" s="102"/>
      <c r="J170" s="102"/>
      <c r="K170" s="102"/>
      <c r="L170" s="180"/>
    </row>
    <row r="171" spans="1:12" ht="21.9" customHeight="1" x14ac:dyDescent="0.25">
      <c r="A171" s="100"/>
      <c r="B171" s="220" t="s">
        <v>49</v>
      </c>
      <c r="C171" s="46"/>
      <c r="D171" s="46"/>
      <c r="E171" s="46"/>
      <c r="F171" s="46"/>
      <c r="G171" s="46"/>
      <c r="H171" s="46"/>
      <c r="I171" s="46"/>
      <c r="J171" s="46"/>
      <c r="K171" s="46"/>
      <c r="L171" s="106"/>
    </row>
    <row r="172" spans="1:12" ht="18" customHeight="1" x14ac:dyDescent="0.25">
      <c r="A172" s="100"/>
      <c r="B172" s="221"/>
      <c r="C172" s="38"/>
      <c r="D172" s="101"/>
      <c r="E172" s="211" t="s">
        <v>40</v>
      </c>
      <c r="F172" s="212"/>
      <c r="G172" s="213"/>
      <c r="H172" s="37" t="s">
        <v>41</v>
      </c>
      <c r="I172" s="211" t="s">
        <v>42</v>
      </c>
      <c r="J172" s="212"/>
      <c r="K172" s="213"/>
      <c r="L172" s="48" t="s">
        <v>41</v>
      </c>
    </row>
    <row r="173" spans="1:12" ht="5.0999999999999996" customHeight="1" x14ac:dyDescent="0.25">
      <c r="A173" s="100"/>
      <c r="B173" s="221"/>
      <c r="C173" s="208"/>
      <c r="D173" s="46"/>
      <c r="E173" s="107"/>
      <c r="F173" s="77"/>
      <c r="G173" s="107"/>
      <c r="H173" s="42"/>
      <c r="I173" s="107"/>
      <c r="J173" s="107"/>
      <c r="K173" s="107"/>
      <c r="L173" s="106"/>
    </row>
    <row r="174" spans="1:12" ht="15.9" customHeight="1" x14ac:dyDescent="0.25">
      <c r="A174" s="100"/>
      <c r="B174" s="221"/>
      <c r="C174" s="209"/>
      <c r="D174" s="177" t="s">
        <v>58</v>
      </c>
      <c r="E174" s="107"/>
      <c r="F174" s="76">
        <v>10000</v>
      </c>
      <c r="G174" s="75"/>
      <c r="H174" s="181" t="s">
        <v>45</v>
      </c>
      <c r="I174" s="107"/>
      <c r="J174" s="84" t="s">
        <v>46</v>
      </c>
      <c r="K174" s="107"/>
      <c r="L174" s="110" t="s">
        <v>69</v>
      </c>
    </row>
    <row r="175" spans="1:12" ht="5.0999999999999996" customHeight="1" x14ac:dyDescent="0.25">
      <c r="A175" s="100"/>
      <c r="B175" s="221"/>
      <c r="C175" s="210"/>
      <c r="D175" s="179"/>
      <c r="E175" s="102"/>
      <c r="F175" s="102"/>
      <c r="G175" s="102"/>
      <c r="H175" s="101"/>
      <c r="I175" s="102"/>
      <c r="J175" s="102"/>
      <c r="K175" s="102"/>
      <c r="L175" s="180"/>
    </row>
    <row r="176" spans="1:12" ht="5.0999999999999996" customHeight="1" x14ac:dyDescent="0.25">
      <c r="A176" s="100"/>
      <c r="B176" s="221"/>
      <c r="C176" s="209"/>
      <c r="D176" s="46"/>
      <c r="E176" s="107"/>
      <c r="F176" s="107"/>
      <c r="G176" s="107"/>
      <c r="H176" s="104"/>
      <c r="I176" s="107"/>
      <c r="J176" s="107"/>
      <c r="K176" s="107"/>
      <c r="L176" s="106"/>
    </row>
    <row r="177" spans="1:12" ht="15.9" customHeight="1" x14ac:dyDescent="0.25">
      <c r="A177" s="100"/>
      <c r="B177" s="221"/>
      <c r="C177" s="209"/>
      <c r="D177" s="177" t="s">
        <v>59</v>
      </c>
      <c r="E177" s="107"/>
      <c r="F177" s="74">
        <v>10000</v>
      </c>
      <c r="G177" s="75"/>
      <c r="H177" s="181" t="s">
        <v>45</v>
      </c>
      <c r="I177" s="107"/>
      <c r="J177" s="84" t="s">
        <v>46</v>
      </c>
      <c r="K177" s="107"/>
      <c r="L177" s="110" t="s">
        <v>69</v>
      </c>
    </row>
    <row r="178" spans="1:12" ht="5.0999999999999996" customHeight="1" thickBot="1" x14ac:dyDescent="0.3">
      <c r="A178" s="100"/>
      <c r="B178" s="231"/>
      <c r="C178" s="225"/>
      <c r="D178" s="59"/>
      <c r="E178" s="64"/>
      <c r="F178" s="73"/>
      <c r="G178" s="64"/>
      <c r="H178" s="63"/>
      <c r="I178" s="64"/>
      <c r="J178" s="64"/>
      <c r="K178" s="64"/>
      <c r="L178" s="60"/>
    </row>
    <row r="179" spans="1:12" ht="15" customHeight="1" x14ac:dyDescent="0.25">
      <c r="A179" s="100"/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</row>
    <row r="180" spans="1:12" x14ac:dyDescent="0.25">
      <c r="A180" s="100"/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</row>
    <row r="181" spans="1:12" ht="28.35" customHeight="1" x14ac:dyDescent="0.25">
      <c r="A181" s="100"/>
      <c r="B181" s="226" t="s">
        <v>60</v>
      </c>
      <c r="C181" s="227"/>
      <c r="D181" s="227"/>
      <c r="E181" s="227"/>
      <c r="F181" s="227"/>
      <c r="G181" s="227"/>
      <c r="H181" s="227"/>
      <c r="I181" s="227"/>
      <c r="J181" s="227"/>
      <c r="K181" s="227"/>
      <c r="L181" s="228"/>
    </row>
    <row r="182" spans="1:12" ht="18" customHeight="1" x14ac:dyDescent="0.25">
      <c r="A182" s="100"/>
      <c r="B182" s="229"/>
      <c r="C182" s="46"/>
      <c r="D182" s="46"/>
      <c r="E182" s="46"/>
      <c r="F182" s="46"/>
      <c r="G182" s="46"/>
      <c r="H182" s="46"/>
      <c r="I182" s="46"/>
      <c r="J182" s="46"/>
      <c r="K182" s="46"/>
      <c r="L182" s="104"/>
    </row>
    <row r="183" spans="1:12" ht="17.100000000000001" customHeight="1" x14ac:dyDescent="0.25">
      <c r="A183" s="100"/>
      <c r="B183" s="229"/>
      <c r="C183" s="38"/>
      <c r="D183" s="101"/>
      <c r="E183" s="211" t="s">
        <v>42</v>
      </c>
      <c r="F183" s="212"/>
      <c r="G183" s="213"/>
      <c r="H183" s="211" t="s">
        <v>41</v>
      </c>
      <c r="I183" s="212"/>
      <c r="J183" s="212"/>
      <c r="K183" s="212"/>
      <c r="L183" s="213"/>
    </row>
    <row r="184" spans="1:12" ht="5.0999999999999996" customHeight="1" x14ac:dyDescent="0.25">
      <c r="A184" s="100"/>
      <c r="B184" s="229"/>
      <c r="C184" s="208"/>
      <c r="D184" s="46"/>
      <c r="E184" s="107"/>
      <c r="F184" s="107"/>
      <c r="G184" s="107"/>
      <c r="H184" s="46"/>
      <c r="I184" s="46"/>
      <c r="J184" s="46"/>
      <c r="K184" s="46"/>
      <c r="L184" s="104"/>
    </row>
    <row r="185" spans="1:12" ht="15.75" customHeight="1" x14ac:dyDescent="0.25">
      <c r="A185" s="100"/>
      <c r="B185" s="229"/>
      <c r="C185" s="209"/>
      <c r="D185" s="177" t="s">
        <v>44</v>
      </c>
      <c r="E185" s="107"/>
      <c r="F185" s="109" t="s">
        <v>46</v>
      </c>
      <c r="G185" s="107"/>
      <c r="H185" s="223" t="s">
        <v>45</v>
      </c>
      <c r="I185" s="223"/>
      <c r="J185" s="223"/>
      <c r="K185" s="223"/>
      <c r="L185" s="224"/>
    </row>
    <row r="186" spans="1:12" ht="5.0999999999999996" customHeight="1" x14ac:dyDescent="0.25">
      <c r="A186" s="100"/>
      <c r="B186" s="229"/>
      <c r="C186" s="210"/>
      <c r="D186" s="179"/>
      <c r="E186" s="102"/>
      <c r="F186" s="102"/>
      <c r="G186" s="102"/>
      <c r="H186" s="179"/>
      <c r="I186" s="179"/>
      <c r="J186" s="179"/>
      <c r="K186" s="179"/>
      <c r="L186" s="101"/>
    </row>
    <row r="187" spans="1:12" ht="5.0999999999999996" customHeight="1" x14ac:dyDescent="0.25">
      <c r="A187" s="100"/>
      <c r="B187" s="229"/>
      <c r="C187" s="209"/>
      <c r="D187" s="46"/>
      <c r="E187" s="107"/>
      <c r="F187" s="107"/>
      <c r="G187" s="107"/>
      <c r="H187" s="46"/>
      <c r="I187" s="46"/>
      <c r="J187" s="46"/>
      <c r="K187" s="46"/>
      <c r="L187" s="104"/>
    </row>
    <row r="188" spans="1:12" ht="15.75" customHeight="1" x14ac:dyDescent="0.25">
      <c r="A188" s="100"/>
      <c r="B188" s="229"/>
      <c r="C188" s="209"/>
      <c r="D188" s="177" t="s">
        <v>61</v>
      </c>
      <c r="E188" s="107"/>
      <c r="F188" s="107"/>
      <c r="G188" s="107"/>
      <c r="H188" s="46"/>
      <c r="I188" s="46"/>
      <c r="J188" s="46"/>
      <c r="K188" s="46"/>
      <c r="L188" s="104"/>
    </row>
    <row r="189" spans="1:12" ht="21.9" customHeight="1" x14ac:dyDescent="0.25">
      <c r="A189" s="100"/>
      <c r="B189" s="229"/>
      <c r="C189" s="176"/>
      <c r="D189" s="46"/>
      <c r="E189" s="46"/>
      <c r="F189" s="46"/>
      <c r="G189" s="46"/>
      <c r="H189" s="46"/>
      <c r="I189" s="46"/>
      <c r="J189" s="46"/>
      <c r="K189" s="46"/>
      <c r="L189" s="104"/>
    </row>
    <row r="190" spans="1:12" ht="5.0999999999999996" customHeight="1" x14ac:dyDescent="0.25">
      <c r="A190" s="100"/>
      <c r="B190" s="230"/>
      <c r="C190" s="178"/>
      <c r="D190" s="179"/>
      <c r="E190" s="179"/>
      <c r="F190" s="179"/>
      <c r="G190" s="179"/>
      <c r="H190" s="179"/>
      <c r="I190" s="179"/>
      <c r="J190" s="179"/>
      <c r="K190" s="179"/>
      <c r="L190" s="101"/>
    </row>
    <row r="191" spans="1:12" x14ac:dyDescent="0.25">
      <c r="A191" s="100"/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</row>
    <row r="192" spans="1:12" x14ac:dyDescent="0.25">
      <c r="A192" s="100"/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</row>
    <row r="193" spans="1:12" ht="28.35" customHeight="1" x14ac:dyDescent="0.25">
      <c r="A193" s="100"/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</row>
    <row r="194" spans="1:12" ht="28.35" customHeight="1" x14ac:dyDescent="0.25">
      <c r="A194" s="100"/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</row>
    <row r="195" spans="1:12" ht="18" customHeight="1" x14ac:dyDescent="0.25">
      <c r="A195" s="100"/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</row>
    <row r="196" spans="1:12" ht="17.100000000000001" customHeight="1" x14ac:dyDescent="0.25">
      <c r="A196" s="100"/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</row>
    <row r="197" spans="1:12" ht="5.0999999999999996" customHeight="1" x14ac:dyDescent="0.25">
      <c r="A197" s="100"/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</row>
    <row r="198" spans="1:12" ht="15.75" customHeight="1" x14ac:dyDescent="0.25"/>
    <row r="199" spans="1:12" ht="5.0999999999999996" customHeight="1" x14ac:dyDescent="0.25"/>
    <row r="200" spans="1:12" ht="5.0999999999999996" customHeight="1" x14ac:dyDescent="0.25"/>
    <row r="201" spans="1:12" ht="15.75" customHeight="1" x14ac:dyDescent="0.25"/>
    <row r="202" spans="1:12" ht="5.0999999999999996" customHeight="1" x14ac:dyDescent="0.25"/>
  </sheetData>
  <sheetProtection password="AC65" sheet="1" objects="1" scenarios="1" formatCells="0" formatColumns="0" formatRows="0"/>
  <mergeCells count="59">
    <mergeCell ref="B182:B190"/>
    <mergeCell ref="E183:G183"/>
    <mergeCell ref="H183:L183"/>
    <mergeCell ref="C184:C186"/>
    <mergeCell ref="H185:L185"/>
    <mergeCell ref="C187:C188"/>
    <mergeCell ref="B181:L181"/>
    <mergeCell ref="B161:L161"/>
    <mergeCell ref="B162:L162"/>
    <mergeCell ref="B163:B170"/>
    <mergeCell ref="E164:G164"/>
    <mergeCell ref="I164:K164"/>
    <mergeCell ref="C165:C167"/>
    <mergeCell ref="C168:C170"/>
    <mergeCell ref="B171:B178"/>
    <mergeCell ref="E172:G172"/>
    <mergeCell ref="I172:K172"/>
    <mergeCell ref="C173:C175"/>
    <mergeCell ref="C176:C178"/>
    <mergeCell ref="B126:B158"/>
    <mergeCell ref="E127:G127"/>
    <mergeCell ref="I127:K127"/>
    <mergeCell ref="C128:C130"/>
    <mergeCell ref="C131:C133"/>
    <mergeCell ref="C134:C136"/>
    <mergeCell ref="C137:C139"/>
    <mergeCell ref="C140:C142"/>
    <mergeCell ref="C143:C144"/>
    <mergeCell ref="B53:L53"/>
    <mergeCell ref="B54:B125"/>
    <mergeCell ref="E55:G55"/>
    <mergeCell ref="I55:K55"/>
    <mergeCell ref="C56:C58"/>
    <mergeCell ref="C59:C61"/>
    <mergeCell ref="C62:C64"/>
    <mergeCell ref="C65:C67"/>
    <mergeCell ref="C68:C70"/>
    <mergeCell ref="C71:C72"/>
    <mergeCell ref="O33:O39"/>
    <mergeCell ref="C34:C36"/>
    <mergeCell ref="C37:C38"/>
    <mergeCell ref="D37:D38"/>
    <mergeCell ref="B52:L52"/>
    <mergeCell ref="B1:L1"/>
    <mergeCell ref="B5:L5"/>
    <mergeCell ref="B6:L6"/>
    <mergeCell ref="B7:B27"/>
    <mergeCell ref="O7:O19"/>
    <mergeCell ref="E9:G9"/>
    <mergeCell ref="I9:K9"/>
    <mergeCell ref="C10:C12"/>
    <mergeCell ref="C13:C15"/>
    <mergeCell ref="C16:C17"/>
    <mergeCell ref="D16:D17"/>
    <mergeCell ref="O22:O29"/>
    <mergeCell ref="B28:B48"/>
    <mergeCell ref="E30:G30"/>
    <mergeCell ref="I30:K30"/>
    <mergeCell ref="C31:C33"/>
  </mergeCell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7221" r:id="rId4" name="cbApplyPageHeaderFormatting">
          <controlPr defaultSize="0" autoFill="0" autoLine="0" r:id="rId5">
            <anchor moveWithCells="1">
              <from>
                <xdr:col>7</xdr:col>
                <xdr:colOff>1905000</xdr:colOff>
                <xdr:row>180</xdr:row>
                <xdr:rowOff>68580</xdr:rowOff>
              </from>
              <to>
                <xdr:col>7</xdr:col>
                <xdr:colOff>2026920</xdr:colOff>
                <xdr:row>180</xdr:row>
                <xdr:rowOff>342900</xdr:rowOff>
              </to>
            </anchor>
          </controlPr>
        </control>
      </mc:Choice>
      <mc:Fallback>
        <control shapeId="7221" r:id="rId4" name="cbApplyPageHeaderFormatting"/>
      </mc:Fallback>
    </mc:AlternateContent>
    <mc:AlternateContent xmlns:mc="http://schemas.openxmlformats.org/markup-compatibility/2006">
      <mc:Choice Requires="x14">
        <control shapeId="7213" r:id="rId6" name="cbApplyOddEvenFormatting">
          <controlPr defaultSize="0" autoFill="0" autoLine="0" r:id="rId7">
            <anchor moveWithCells="1">
              <from>
                <xdr:col>7</xdr:col>
                <xdr:colOff>1828800</xdr:colOff>
                <xdr:row>160</xdr:row>
                <xdr:rowOff>68580</xdr:rowOff>
              </from>
              <to>
                <xdr:col>7</xdr:col>
                <xdr:colOff>1950720</xdr:colOff>
                <xdr:row>160</xdr:row>
                <xdr:rowOff>342900</xdr:rowOff>
              </to>
            </anchor>
          </controlPr>
        </control>
      </mc:Choice>
      <mc:Fallback>
        <control shapeId="7213" r:id="rId6" name="cbApplyOddEvenFormatting"/>
      </mc:Fallback>
    </mc:AlternateContent>
    <mc:AlternateContent xmlns:mc="http://schemas.openxmlformats.org/markup-compatibility/2006">
      <mc:Choice Requires="x14">
        <control shapeId="7195" r:id="rId8" name="cbApplyMemberFormatting">
          <controlPr defaultSize="0" autoFill="0" autoLine="0" r:id="rId9">
            <anchor moveWithCells="1">
              <from>
                <xdr:col>10</xdr:col>
                <xdr:colOff>137160</xdr:colOff>
                <xdr:row>51</xdr:row>
                <xdr:rowOff>68580</xdr:rowOff>
              </from>
              <to>
                <xdr:col>11</xdr:col>
                <xdr:colOff>30480</xdr:colOff>
                <xdr:row>51</xdr:row>
                <xdr:rowOff>342900</xdr:rowOff>
              </to>
            </anchor>
          </controlPr>
        </control>
      </mc:Choice>
      <mc:Fallback>
        <control shapeId="7195" r:id="rId8" name="cbApplyMemberFormatting"/>
      </mc:Fallback>
    </mc:AlternateContent>
    <mc:AlternateContent xmlns:mc="http://schemas.openxmlformats.org/markup-compatibility/2006">
      <mc:Choice Requires="x14">
        <control shapeId="7169" r:id="rId10" name="cbApplyLevelFormatting">
          <controlPr defaultSize="0" autoFill="0" autoLine="0" r:id="rId11">
            <anchor moveWithCells="1">
              <from>
                <xdr:col>7</xdr:col>
                <xdr:colOff>1661160</xdr:colOff>
                <xdr:row>4</xdr:row>
                <xdr:rowOff>68580</xdr:rowOff>
              </from>
              <to>
                <xdr:col>7</xdr:col>
                <xdr:colOff>1783080</xdr:colOff>
                <xdr:row>4</xdr:row>
                <xdr:rowOff>342900</xdr:rowOff>
              </to>
            </anchor>
          </controlPr>
        </control>
      </mc:Choice>
      <mc:Fallback>
        <control shapeId="7169" r:id="rId10" name="cbApplyLevelFormatting"/>
      </mc:Fallback>
    </mc:AlternateContent>
    <mc:AlternateContent xmlns:mc="http://schemas.openxmlformats.org/markup-compatibility/2006">
      <mc:Choice Requires="x14">
        <control shapeId="7170" r:id="rId12" name="Group Box 2">
          <controlPr defaultSize="0" autoPict="0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3</xdr:col>
                <xdr:colOff>2804160</xdr:colOff>
                <xdr:row>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1" r:id="rId13" name="obLevel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5</xdr:row>
                <xdr:rowOff>60960</xdr:rowOff>
              </from>
              <to>
                <xdr:col>3</xdr:col>
                <xdr:colOff>2613660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2" r:id="rId14" name="obLevel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5</xdr:row>
                <xdr:rowOff>60960</xdr:rowOff>
              </from>
              <to>
                <xdr:col>3</xdr:col>
                <xdr:colOff>449580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3" r:id="rId15" name="Group Box 5">
          <controlPr defaultSize="0" autoPict="0">
            <anchor moveWithCells="1">
              <from>
                <xdr:col>3</xdr:col>
                <xdr:colOff>2750820</xdr:colOff>
                <xdr:row>5</xdr:row>
                <xdr:rowOff>0</xdr:rowOff>
              </from>
              <to>
                <xdr:col>10</xdr:col>
                <xdr:colOff>99060</xdr:colOff>
                <xdr:row>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4" r:id="rId16" name="obRelativeLevelHierarchy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4229100</xdr:colOff>
                <xdr:row>5</xdr:row>
                <xdr:rowOff>60960</xdr:rowOff>
              </from>
              <to>
                <xdr:col>6</xdr:col>
                <xdr:colOff>99060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5" r:id="rId17" name="obDatabaseLevelHierarchy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2773680</xdr:colOff>
                <xdr:row>5</xdr:row>
                <xdr:rowOff>60960</xdr:rowOff>
              </from>
              <to>
                <xdr:col>3</xdr:col>
                <xdr:colOff>4198620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6" r:id="rId18" name="cbApplyLevelFromTopToBottom">
          <controlPr defaultSize="0" autoFill="0" autoLine="0" autoPict="0">
            <anchor moveWithCells="1">
              <from>
                <xdr:col>7</xdr:col>
                <xdr:colOff>22860</xdr:colOff>
                <xdr:row>5</xdr:row>
                <xdr:rowOff>0</xdr:rowOff>
              </from>
              <to>
                <xdr:col>11</xdr:col>
                <xdr:colOff>2423160</xdr:colOff>
                <xdr:row>5</xdr:row>
                <xdr:rowOff>327660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7" r:id="rId19" name="LVL1tbFormattingByLevel">
          <controlPr defaultSize="0" autoFill="0" autoPict="0">
            <anchor moveWithCells="1" sizeWithCells="1">
              <from>
                <xdr:col>10</xdr:col>
                <xdr:colOff>22860</xdr:colOff>
                <xdr:row>27</xdr:row>
                <xdr:rowOff>137160</xdr:rowOff>
              </from>
              <to>
                <xdr:col>11</xdr:col>
                <xdr:colOff>1135380</xdr:colOff>
                <xdr:row>28</xdr:row>
                <xdr:rowOff>121920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8" r:id="rId20" name="Group Box 10">
          <controlPr defaultSize="0" autoPict="0">
            <anchor moveWithCells="1">
              <from>
                <xdr:col>10</xdr:col>
                <xdr:colOff>213360</xdr:colOff>
                <xdr:row>27</xdr:row>
                <xdr:rowOff>0</xdr:rowOff>
              </from>
              <to>
                <xdr:col>12</xdr:col>
                <xdr:colOff>0</xdr:colOff>
                <xdr:row>29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9" r:id="rId21" name="obLevelOuterFirst">
          <controlPr defaultSize="0" autoFill="0" autoLine="0" autoPict="0">
            <anchor moveWithCells="1">
              <from>
                <xdr:col>11</xdr:col>
                <xdr:colOff>906780</xdr:colOff>
                <xdr:row>27</xdr:row>
                <xdr:rowOff>228600</xdr:rowOff>
              </from>
              <to>
                <xdr:col>11</xdr:col>
                <xdr:colOff>2103120</xdr:colOff>
                <xdr:row>28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0" r:id="rId22" name="obLevelInnerFirst">
          <controlPr defaultSize="0" autoFill="0" autoLine="0" autoPict="0">
            <anchor moveWithCells="1">
              <from>
                <xdr:col>11</xdr:col>
                <xdr:colOff>906780</xdr:colOff>
                <xdr:row>27</xdr:row>
                <xdr:rowOff>22860</xdr:rowOff>
              </from>
              <to>
                <xdr:col>11</xdr:col>
                <xdr:colOff>2103120</xdr:colOff>
                <xdr:row>27</xdr:row>
                <xdr:rowOff>236220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1" r:id="rId23" name="cbUseDefaultLevelFirst">
          <controlPr defaultSize="0" autoFill="0" autoLine="0" autoPict="0">
            <anchor moveWithCells="1">
              <from>
                <xdr:col>2</xdr:col>
                <xdr:colOff>121920</xdr:colOff>
                <xdr:row>29</xdr:row>
                <xdr:rowOff>198120</xdr:rowOff>
              </from>
              <to>
                <xdr:col>2</xdr:col>
                <xdr:colOff>1021080</xdr:colOff>
                <xdr:row>32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2" r:id="rId24" name="cbUseLeafLevelFirst">
          <controlPr defaultSize="0" autoFill="0" autoLine="0" autoPict="0">
            <anchor moveWithCells="1">
              <from>
                <xdr:col>2</xdr:col>
                <xdr:colOff>121920</xdr:colOff>
                <xdr:row>33</xdr:row>
                <xdr:rowOff>0</xdr:rowOff>
              </from>
              <to>
                <xdr:col>2</xdr:col>
                <xdr:colOff>1021080</xdr:colOff>
                <xdr:row>35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3" r:id="rId25" name="cbUseSpecificLevelFirst">
          <controlPr defaultSize="0" autoFill="0" autoLine="0" autoPict="0">
            <anchor moveWithCells="1">
              <from>
                <xdr:col>2</xdr:col>
                <xdr:colOff>121920</xdr:colOff>
                <xdr:row>36</xdr:row>
                <xdr:rowOff>38100</xdr:rowOff>
              </from>
              <to>
                <xdr:col>2</xdr:col>
                <xdr:colOff>1021080</xdr:colOff>
                <xdr:row>37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4" r:id="rId26" name="AddLevel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46</xdr:row>
                <xdr:rowOff>30480</xdr:rowOff>
              </from>
              <to>
                <xdr:col>3</xdr:col>
                <xdr:colOff>2125980</xdr:colOff>
                <xdr:row>47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5" r:id="rId27" name="RemoveLevel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2232660</xdr:colOff>
                <xdr:row>46</xdr:row>
                <xdr:rowOff>30480</xdr:rowOff>
              </from>
              <to>
                <xdr:col>3</xdr:col>
                <xdr:colOff>4297680</xdr:colOff>
                <xdr:row>47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6" r:id="rId28" name="LVL2tbFormattingByLevel">
          <controlPr defaultSize="0" autoFill="0" autoPict="0">
            <anchor moveWithCells="1" sizeWithCells="1">
              <from>
                <xdr:col>10</xdr:col>
                <xdr:colOff>22860</xdr:colOff>
                <xdr:row>6</xdr:row>
                <xdr:rowOff>144780</xdr:rowOff>
              </from>
              <to>
                <xdr:col>11</xdr:col>
                <xdr:colOff>1135380</xdr:colOff>
                <xdr:row>7</xdr:row>
                <xdr:rowOff>137160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7" r:id="rId29" name="Group Box 19">
          <controlPr defaultSize="0" autoPict="0">
            <anchor moveWithCells="1">
              <from>
                <xdr:col>10</xdr:col>
                <xdr:colOff>213360</xdr:colOff>
                <xdr:row>6</xdr:row>
                <xdr:rowOff>0</xdr:rowOff>
              </from>
              <to>
                <xdr:col>12</xdr:col>
                <xdr:colOff>0</xdr:colOff>
                <xdr:row>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8" r:id="rId30" name="obLevelOuterSecond">
          <controlPr defaultSize="0" autoFill="0" autoLine="0" autoPict="0">
            <anchor moveWithCells="1">
              <from>
                <xdr:col>11</xdr:col>
                <xdr:colOff>906780</xdr:colOff>
                <xdr:row>6</xdr:row>
                <xdr:rowOff>228600</xdr:rowOff>
              </from>
              <to>
                <xdr:col>11</xdr:col>
                <xdr:colOff>2103120</xdr:colOff>
                <xdr:row>7</xdr:row>
                <xdr:rowOff>175260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89" r:id="rId31" name="obLevelInnerSecond">
          <controlPr defaultSize="0" autoFill="0" autoLine="0" autoPict="0">
            <anchor moveWithCells="1">
              <from>
                <xdr:col>11</xdr:col>
                <xdr:colOff>906780</xdr:colOff>
                <xdr:row>6</xdr:row>
                <xdr:rowOff>38100</xdr:rowOff>
              </from>
              <to>
                <xdr:col>11</xdr:col>
                <xdr:colOff>2103120</xdr:colOff>
                <xdr:row>6</xdr:row>
                <xdr:rowOff>251460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0" r:id="rId32" name="cbUseDefaultLevelSecond">
          <controlPr defaultSize="0" autoFill="0" autoLine="0" autoPict="0">
            <anchor moveWithCells="1">
              <from>
                <xdr:col>2</xdr:col>
                <xdr:colOff>121920</xdr:colOff>
                <xdr:row>9</xdr:row>
                <xdr:rowOff>0</xdr:rowOff>
              </from>
              <to>
                <xdr:col>2</xdr:col>
                <xdr:colOff>1021080</xdr:colOff>
                <xdr:row>11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1" r:id="rId33" name="cbUseLeafLevelSecond">
          <controlPr defaultSize="0" autoFill="0" autoLine="0" autoPict="0">
            <anchor moveWithCells="1">
              <from>
                <xdr:col>2</xdr:col>
                <xdr:colOff>121920</xdr:colOff>
                <xdr:row>12</xdr:row>
                <xdr:rowOff>0</xdr:rowOff>
              </from>
              <to>
                <xdr:col>2</xdr:col>
                <xdr:colOff>1021080</xdr:colOff>
                <xdr:row>14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2" r:id="rId34" name="cbUseSpecificLevelSecond">
          <controlPr defaultSize="0" autoFill="0" autoLine="0" autoPict="0">
            <anchor moveWithCells="1">
              <from>
                <xdr:col>2</xdr:col>
                <xdr:colOff>121920</xdr:colOff>
                <xdr:row>15</xdr:row>
                <xdr:rowOff>38100</xdr:rowOff>
              </from>
              <to>
                <xdr:col>2</xdr:col>
                <xdr:colOff>1021080</xdr:colOff>
                <xdr:row>16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3" r:id="rId35" name="AddLevel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25</xdr:row>
                <xdr:rowOff>22860</xdr:rowOff>
              </from>
              <to>
                <xdr:col>3</xdr:col>
                <xdr:colOff>2125980</xdr:colOff>
                <xdr:row>26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4" r:id="rId36" name="RemoveLevel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2232660</xdr:colOff>
                <xdr:row>25</xdr:row>
                <xdr:rowOff>22860</xdr:rowOff>
              </from>
              <to>
                <xdr:col>3</xdr:col>
                <xdr:colOff>4297680</xdr:colOff>
                <xdr:row>26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6" r:id="rId37" name="Group Box 28">
          <controlPr defaultSize="0" autoPict="0">
            <anchor moveWithCells="1">
              <from>
                <xdr:col>1</xdr:col>
                <xdr:colOff>0</xdr:colOff>
                <xdr:row>52</xdr:row>
                <xdr:rowOff>0</xdr:rowOff>
              </from>
              <to>
                <xdr:col>11</xdr:col>
                <xdr:colOff>2362200</xdr:colOff>
                <xdr:row>53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7" r:id="rId38" name="obMember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52</xdr:row>
                <xdr:rowOff>60960</xdr:rowOff>
              </from>
              <to>
                <xdr:col>3</xdr:col>
                <xdr:colOff>2613660</xdr:colOff>
                <xdr:row>52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8" r:id="rId39" name="obMember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52</xdr:row>
                <xdr:rowOff>60960</xdr:rowOff>
              </from>
              <to>
                <xdr:col>3</xdr:col>
                <xdr:colOff>449580</xdr:colOff>
                <xdr:row>52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99" r:id="rId40" name="cbApplyCustomMemberDefaultFirst">
          <controlPr defaultSize="0" autoFill="0" autoLine="0" autoPict="0">
            <anchor moveWithCells="1">
              <from>
                <xdr:col>2</xdr:col>
                <xdr:colOff>121920</xdr:colOff>
                <xdr:row>126</xdr:row>
                <xdr:rowOff>198120</xdr:rowOff>
              </from>
              <to>
                <xdr:col>2</xdr:col>
                <xdr:colOff>1021080</xdr:colOff>
                <xdr:row>129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0" r:id="rId41" name="cbApplyCalculatedMemberFirst">
          <controlPr defaultSize="0" autoFill="0" autoLine="0" autoPict="0">
            <anchor moveWithCells="1">
              <from>
                <xdr:col>2</xdr:col>
                <xdr:colOff>121920</xdr:colOff>
                <xdr:row>129</xdr:row>
                <xdr:rowOff>45720</xdr:rowOff>
              </from>
              <to>
                <xdr:col>2</xdr:col>
                <xdr:colOff>1021080</xdr:colOff>
                <xdr:row>132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1" r:id="rId42" name="cbApplyImputableMemberFirst">
          <controlPr defaultSize="0" autoFill="0" autoLine="0" autoPict="0">
            <anchor moveWithCells="1">
              <from>
                <xdr:col>2</xdr:col>
                <xdr:colOff>121920</xdr:colOff>
                <xdr:row>133</xdr:row>
                <xdr:rowOff>0</xdr:rowOff>
              </from>
              <to>
                <xdr:col>2</xdr:col>
                <xdr:colOff>1021080</xdr:colOff>
                <xdr:row>135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2" r:id="rId43" name="cbApplyLocalMemberFirst">
          <controlPr defaultSize="0" autoFill="0" autoLine="0" autoPict="0">
            <anchor moveWithCells="1">
              <from>
                <xdr:col>2</xdr:col>
                <xdr:colOff>121920</xdr:colOff>
                <xdr:row>136</xdr:row>
                <xdr:rowOff>0</xdr:rowOff>
              </from>
              <to>
                <xdr:col>2</xdr:col>
                <xdr:colOff>1021080</xdr:colOff>
                <xdr:row>138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3" r:id="rId44" name="cbApplyChangedMemberFirst">
          <controlPr defaultSize="0" autoFill="0" autoLine="0" autoPict="0">
            <anchor moveWithCells="1">
              <from>
                <xdr:col>2</xdr:col>
                <xdr:colOff>121920</xdr:colOff>
                <xdr:row>139</xdr:row>
                <xdr:rowOff>0</xdr:rowOff>
              </from>
              <to>
                <xdr:col>2</xdr:col>
                <xdr:colOff>1021080</xdr:colOff>
                <xdr:row>141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4" r:id="rId45" name="cbApplySpecificMemberFirst">
          <controlPr defaultSize="0" autoFill="0" autoLine="0" autoPict="0">
            <anchor moveWithCells="1">
              <from>
                <xdr:col>2</xdr:col>
                <xdr:colOff>121920</xdr:colOff>
                <xdr:row>142</xdr:row>
                <xdr:rowOff>45720</xdr:rowOff>
              </from>
              <to>
                <xdr:col>2</xdr:col>
                <xdr:colOff>1021080</xdr:colOff>
                <xdr:row>144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5" r:id="rId46" name="AddMember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156</xdr:row>
                <xdr:rowOff>22860</xdr:rowOff>
              </from>
              <to>
                <xdr:col>3</xdr:col>
                <xdr:colOff>4290060</xdr:colOff>
                <xdr:row>156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6" r:id="rId47" name="cbApplyCustomMemberDefaultSecond">
          <controlPr defaultSize="0" autoFill="0" autoLine="0" autoPict="0">
            <anchor moveWithCells="1">
              <from>
                <xdr:col>2</xdr:col>
                <xdr:colOff>121920</xdr:colOff>
                <xdr:row>55</xdr:row>
                <xdr:rowOff>0</xdr:rowOff>
              </from>
              <to>
                <xdr:col>2</xdr:col>
                <xdr:colOff>1021080</xdr:colOff>
                <xdr:row>57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7" r:id="rId48" name="cbApplyCalculatedMemberSecond">
          <controlPr defaultSize="0" autoFill="0" autoLine="0" autoPict="0">
            <anchor moveWithCells="1">
              <from>
                <xdr:col>2</xdr:col>
                <xdr:colOff>121920</xdr:colOff>
                <xdr:row>57</xdr:row>
                <xdr:rowOff>45720</xdr:rowOff>
              </from>
              <to>
                <xdr:col>2</xdr:col>
                <xdr:colOff>1021080</xdr:colOff>
                <xdr:row>60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8" r:id="rId49" name="cbApplyImputableMemberSecond">
          <controlPr defaultSize="0" autoFill="0" autoLine="0" autoPict="0">
            <anchor moveWithCells="1">
              <from>
                <xdr:col>2</xdr:col>
                <xdr:colOff>121920</xdr:colOff>
                <xdr:row>61</xdr:row>
                <xdr:rowOff>0</xdr:rowOff>
              </from>
              <to>
                <xdr:col>2</xdr:col>
                <xdr:colOff>1021080</xdr:colOff>
                <xdr:row>63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09" r:id="rId50" name="cbApplyLocalMemberSecond">
          <controlPr defaultSize="0" autoFill="0" autoLine="0" autoPict="0">
            <anchor moveWithCells="1">
              <from>
                <xdr:col>2</xdr:col>
                <xdr:colOff>121920</xdr:colOff>
                <xdr:row>64</xdr:row>
                <xdr:rowOff>0</xdr:rowOff>
              </from>
              <to>
                <xdr:col>2</xdr:col>
                <xdr:colOff>1021080</xdr:colOff>
                <xdr:row>66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0" r:id="rId51" name="cbApplyChangedMemberSecond">
          <controlPr defaultSize="0" autoFill="0" autoLine="0" autoPict="0">
            <anchor moveWithCells="1">
              <from>
                <xdr:col>2</xdr:col>
                <xdr:colOff>121920</xdr:colOff>
                <xdr:row>67</xdr:row>
                <xdr:rowOff>0</xdr:rowOff>
              </from>
              <to>
                <xdr:col>2</xdr:col>
                <xdr:colOff>1021080</xdr:colOff>
                <xdr:row>69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1" r:id="rId52" name="cbApplySpecificMemberSecond">
          <controlPr defaultSize="0" autoFill="0" autoLine="0" autoPict="0">
            <anchor moveWithCells="1">
              <from>
                <xdr:col>2</xdr:col>
                <xdr:colOff>121920</xdr:colOff>
                <xdr:row>70</xdr:row>
                <xdr:rowOff>45720</xdr:rowOff>
              </from>
              <to>
                <xdr:col>2</xdr:col>
                <xdr:colOff>1021080</xdr:colOff>
                <xdr:row>72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2" r:id="rId53" name="AddMember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123</xdr:row>
                <xdr:rowOff>22860</xdr:rowOff>
              </from>
              <to>
                <xdr:col>3</xdr:col>
                <xdr:colOff>4290060</xdr:colOff>
                <xdr:row>123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4" r:id="rId54" name="Group Box 46">
          <controlPr defaultSize="0" autoPict="0">
            <anchor moveWithCells="1">
              <from>
                <xdr:col>1</xdr:col>
                <xdr:colOff>0</xdr:colOff>
                <xdr:row>161</xdr:row>
                <xdr:rowOff>0</xdr:rowOff>
              </from>
              <to>
                <xdr:col>11</xdr:col>
                <xdr:colOff>2362200</xdr:colOff>
                <xdr:row>162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5" r:id="rId55" name="obOddEven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161</xdr:row>
                <xdr:rowOff>68580</xdr:rowOff>
              </from>
              <to>
                <xdr:col>3</xdr:col>
                <xdr:colOff>2613660</xdr:colOff>
                <xdr:row>161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6" r:id="rId56" name="obOddEven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161</xdr:row>
                <xdr:rowOff>68580</xdr:rowOff>
              </from>
              <to>
                <xdr:col>3</xdr:col>
                <xdr:colOff>449580</xdr:colOff>
                <xdr:row>161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7" r:id="rId57" name="cbUseOddFirst">
          <controlPr defaultSize="0" autoFill="0" autoLine="0" autoPict="0">
            <anchor moveWithCells="1">
              <from>
                <xdr:col>2</xdr:col>
                <xdr:colOff>121920</xdr:colOff>
                <xdr:row>164</xdr:row>
                <xdr:rowOff>0</xdr:rowOff>
              </from>
              <to>
                <xdr:col>2</xdr:col>
                <xdr:colOff>1021080</xdr:colOff>
                <xdr:row>166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8" r:id="rId58" name="cbUseEvenFirst">
          <controlPr defaultSize="0" autoFill="0" autoLine="0" autoPict="0">
            <anchor moveWithCells="1">
              <from>
                <xdr:col>2</xdr:col>
                <xdr:colOff>121920</xdr:colOff>
                <xdr:row>167</xdr:row>
                <xdr:rowOff>0</xdr:rowOff>
              </from>
              <to>
                <xdr:col>2</xdr:col>
                <xdr:colOff>1021080</xdr:colOff>
                <xdr:row>169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19" r:id="rId59" name="cbUseOddSecond">
          <controlPr defaultSize="0" autoFill="0" autoLine="0" autoPict="0">
            <anchor moveWithCells="1">
              <from>
                <xdr:col>2</xdr:col>
                <xdr:colOff>121920</xdr:colOff>
                <xdr:row>172</xdr:row>
                <xdr:rowOff>0</xdr:rowOff>
              </from>
              <to>
                <xdr:col>2</xdr:col>
                <xdr:colOff>1021080</xdr:colOff>
                <xdr:row>174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0" r:id="rId60" name="cbUseEvenSecond">
          <controlPr defaultSize="0" autoFill="0" autoLine="0" autoPict="0">
            <anchor moveWithCells="1">
              <from>
                <xdr:col>2</xdr:col>
                <xdr:colOff>121920</xdr:colOff>
                <xdr:row>174</xdr:row>
                <xdr:rowOff>45720</xdr:rowOff>
              </from>
              <to>
                <xdr:col>2</xdr:col>
                <xdr:colOff>1021080</xdr:colOff>
                <xdr:row>177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2" r:id="rId61" name="cbUseDefaultPageHeaderFormat">
          <controlPr defaultSize="0" autoFill="0" autoLine="0" autoPict="0">
            <anchor moveWithCells="1">
              <from>
                <xdr:col>2</xdr:col>
                <xdr:colOff>121920</xdr:colOff>
                <xdr:row>182</xdr:row>
                <xdr:rowOff>198120</xdr:rowOff>
              </from>
              <to>
                <xdr:col>2</xdr:col>
                <xdr:colOff>1021080</xdr:colOff>
                <xdr:row>185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3" r:id="rId62" name="cbUseDimensionFormatting">
          <controlPr defaultSize="0" autoFill="0" autoLine="0" autoPict="0">
            <anchor moveWithCells="1">
              <from>
                <xdr:col>2</xdr:col>
                <xdr:colOff>121920</xdr:colOff>
                <xdr:row>186</xdr:row>
                <xdr:rowOff>0</xdr:rowOff>
              </from>
              <to>
                <xdr:col>2</xdr:col>
                <xdr:colOff>1021080</xdr:colOff>
                <xdr:row>187</xdr:row>
                <xdr:rowOff>175260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4" r:id="rId63" name="AddDimension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188</xdr:row>
                <xdr:rowOff>22860</xdr:rowOff>
              </from>
              <to>
                <xdr:col>3</xdr:col>
                <xdr:colOff>4290060</xdr:colOff>
                <xdr:row>189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5" r:id="rId64" name="AddedMember2_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73</xdr:row>
                <xdr:rowOff>0</xdr:rowOff>
              </from>
              <to>
                <xdr:col>13</xdr:col>
                <xdr:colOff>266700</xdr:colOff>
                <xdr:row>74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6" r:id="rId65" name="AddedMember2_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76</xdr:row>
                <xdr:rowOff>0</xdr:rowOff>
              </from>
              <to>
                <xdr:col>13</xdr:col>
                <xdr:colOff>266700</xdr:colOff>
                <xdr:row>77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7" r:id="rId66" name="AddedMember2_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78</xdr:row>
                <xdr:rowOff>45720</xdr:rowOff>
              </from>
              <to>
                <xdr:col>13</xdr:col>
                <xdr:colOff>266700</xdr:colOff>
                <xdr:row>79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8" r:id="rId67" name="AddedMember2_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81</xdr:row>
                <xdr:rowOff>45720</xdr:rowOff>
              </from>
              <to>
                <xdr:col>13</xdr:col>
                <xdr:colOff>266700</xdr:colOff>
                <xdr:row>83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29" r:id="rId68" name="AddedMember2_5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85</xdr:row>
                <xdr:rowOff>0</xdr:rowOff>
              </from>
              <to>
                <xdr:col>13</xdr:col>
                <xdr:colOff>266700</xdr:colOff>
                <xdr:row>86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0" r:id="rId69" name="AddedMember2_6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88</xdr:row>
                <xdr:rowOff>0</xdr:rowOff>
              </from>
              <to>
                <xdr:col>13</xdr:col>
                <xdr:colOff>266700</xdr:colOff>
                <xdr:row>89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1" r:id="rId70" name="AddedMember2_7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91</xdr:row>
                <xdr:rowOff>0</xdr:rowOff>
              </from>
              <to>
                <xdr:col>13</xdr:col>
                <xdr:colOff>266700</xdr:colOff>
                <xdr:row>92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2" r:id="rId71" name="AddedMember2_8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93</xdr:row>
                <xdr:rowOff>45720</xdr:rowOff>
              </from>
              <to>
                <xdr:col>13</xdr:col>
                <xdr:colOff>266700</xdr:colOff>
                <xdr:row>95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3" r:id="rId72" name="AddedMember2_9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97</xdr:row>
                <xdr:rowOff>0</xdr:rowOff>
              </from>
              <to>
                <xdr:col>13</xdr:col>
                <xdr:colOff>266700</xdr:colOff>
                <xdr:row>98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4" r:id="rId73" name="AddedMember2_10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100</xdr:row>
                <xdr:rowOff>0</xdr:rowOff>
              </from>
              <to>
                <xdr:col>13</xdr:col>
                <xdr:colOff>266700</xdr:colOff>
                <xdr:row>101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5" r:id="rId74" name="AddedMember2_1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102</xdr:row>
                <xdr:rowOff>45720</xdr:rowOff>
              </from>
              <to>
                <xdr:col>13</xdr:col>
                <xdr:colOff>266700</xdr:colOff>
                <xdr:row>103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6" r:id="rId75" name="AddedMember2_1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105</xdr:row>
                <xdr:rowOff>45720</xdr:rowOff>
              </from>
              <to>
                <xdr:col>13</xdr:col>
                <xdr:colOff>266700</xdr:colOff>
                <xdr:row>107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7" r:id="rId76" name="AddedMember2_1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109</xdr:row>
                <xdr:rowOff>0</xdr:rowOff>
              </from>
              <to>
                <xdr:col>13</xdr:col>
                <xdr:colOff>266700</xdr:colOff>
                <xdr:row>110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8" r:id="rId77" name="AddedMember2_1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112</xdr:row>
                <xdr:rowOff>0</xdr:rowOff>
              </from>
              <to>
                <xdr:col>13</xdr:col>
                <xdr:colOff>266700</xdr:colOff>
                <xdr:row>113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39" r:id="rId78" name="AddedMember2_15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115</xdr:row>
                <xdr:rowOff>0</xdr:rowOff>
              </from>
              <to>
                <xdr:col>13</xdr:col>
                <xdr:colOff>266700</xdr:colOff>
                <xdr:row>116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40" r:id="rId79" name="AddedMember1_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144</xdr:row>
                <xdr:rowOff>45720</xdr:rowOff>
              </from>
              <to>
                <xdr:col>13</xdr:col>
                <xdr:colOff>266700</xdr:colOff>
                <xdr:row>146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41" r:id="rId80" name="AddedMember1_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148</xdr:row>
                <xdr:rowOff>0</xdr:rowOff>
              </from>
              <to>
                <xdr:col>13</xdr:col>
                <xdr:colOff>266700</xdr:colOff>
                <xdr:row>149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42" r:id="rId81" name="AddedMember1_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151</xdr:row>
                <xdr:rowOff>0</xdr:rowOff>
              </from>
              <to>
                <xdr:col>13</xdr:col>
                <xdr:colOff>266700</xdr:colOff>
                <xdr:row>152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43" r:id="rId82" name="AddedMember2_16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117</xdr:row>
                <xdr:rowOff>45720</xdr:rowOff>
              </from>
              <to>
                <xdr:col>13</xdr:col>
                <xdr:colOff>266700</xdr:colOff>
                <xdr:row>118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44" r:id="rId83" name="AddedMember2_17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120</xdr:row>
                <xdr:rowOff>45720</xdr:rowOff>
              </from>
              <to>
                <xdr:col>13</xdr:col>
                <xdr:colOff>266700</xdr:colOff>
                <xdr:row>122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245" r:id="rId84" name="AddedMember1_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153</xdr:row>
                <xdr:rowOff>45720</xdr:rowOff>
              </from>
              <to>
                <xdr:col>13</xdr:col>
                <xdr:colOff>266700</xdr:colOff>
                <xdr:row>155</xdr:row>
                <xdr:rowOff>0</xdr:rowOff>
              </to>
            </anchor>
          </controlPr>
        </control>
      </mc:Choice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EPMFormattingSheet</vt:lpstr>
      <vt:lpstr>Elaboració per econòmic</vt:lpstr>
      <vt:lpstr>Resum per capítol</vt:lpstr>
      <vt:lpstr>EPMFormattingSheet (2)</vt:lpstr>
      <vt:lpstr>Hoja2</vt:lpstr>
      <vt:lpstr>Hoja3</vt:lpstr>
      <vt:lpstr>Hoja1</vt:lpstr>
    </vt:vector>
  </TitlesOfParts>
  <Company>IBERMATICA S.A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BATOCAJO</dc:creator>
  <cp:lastModifiedBy>Nubilum</cp:lastModifiedBy>
  <dcterms:created xsi:type="dcterms:W3CDTF">2013-06-17T09:47:00Z</dcterms:created>
  <dcterms:modified xsi:type="dcterms:W3CDTF">2018-06-13T11:58:33Z</dcterms:modified>
</cp:coreProperties>
</file>