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drawings/drawing3.xml" ContentType="application/vnd.openxmlformats-officedocument.drawing+xml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4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ubilum\Desktop\Alba\Fitxers per migrar\16. Migració (26042018-\"/>
    </mc:Choice>
  </mc:AlternateContent>
  <bookViews>
    <workbookView xWindow="192" yWindow="-132" windowWidth="15480" windowHeight="8076" firstSheet="1" activeTab="1"/>
  </bookViews>
  <sheets>
    <sheet name="EPMFormattingSheet" sheetId="4" state="hidden" r:id="rId1"/>
    <sheet name="Elaboració per econòmic" sheetId="1" r:id="rId2"/>
    <sheet name="Resum per capítols" sheetId="6" r:id="rId3"/>
    <sheet name="EPMFormattingSheet (2)" sheetId="8" state="hidden" r:id="rId4"/>
    <sheet name="Hoja2" sheetId="2" state="hidden" r:id="rId5"/>
    <sheet name="Hoja3" sheetId="3" state="hidden" r:id="rId6"/>
    <sheet name="Hoja1" sheetId="5" state="hidden" r:id="rId7"/>
  </sheets>
  <definedNames>
    <definedName name="__FPMExcelClient_CellBasedFunctionStatus" localSheetId="1" hidden="1">"1_1_2_2_1"</definedName>
    <definedName name="__FPMExcelClient_CellBasedFunctionStatus" localSheetId="0" hidden="1">"2_2_2_2_2"</definedName>
    <definedName name="__FPMExcelClient_CellBasedFunctionStatus" localSheetId="3" hidden="1">"2_2_2_2_2"</definedName>
    <definedName name="__FPMExcelClient_CellBasedFunctionStatus" localSheetId="2" hidden="1">"2_1_2_2_2"</definedName>
    <definedName name="__FPMExcelClient_RefreshTime" localSheetId="1">636162688563236000</definedName>
    <definedName name="__FPMExcelClient_RefreshTime" localSheetId="2">636162688680255000</definedName>
    <definedName name="_epmOfflineCondition_" localSheetId="1" hidden="1">1</definedName>
    <definedName name="_epmOfflineCondition_" localSheetId="6" hidden="1">1</definedName>
    <definedName name="_epmOfflineCondition_" localSheetId="4" hidden="1">1</definedName>
    <definedName name="_epmOfflineCondition_" localSheetId="5" hidden="1">1</definedName>
    <definedName name="_epmOfflineCondition_" localSheetId="2" hidden="1">1</definedName>
    <definedName name="_xlnm._FilterDatabase" localSheetId="1" hidden="1">'Elaboració per econòmic'!$P$48:$AU$50</definedName>
    <definedName name="_xlnm._FilterDatabase" localSheetId="2" hidden="1">'Resum per capítols'!$P$48:$AP$50</definedName>
    <definedName name="AddDimension" localSheetId="0" hidden="1">EPMFormattingSheet!$D$192</definedName>
    <definedName name="AddDimension" localSheetId="3" hidden="1">'EPMFormattingSheet (2)'!$D$195</definedName>
    <definedName name="AddLevelFirst" localSheetId="0" hidden="1">EPMFormattingSheet!$D$26</definedName>
    <definedName name="AddLevelFirst" localSheetId="3" hidden="1">'EPMFormattingSheet (2)'!$D$26</definedName>
    <definedName name="AddLevelSecond" localSheetId="0" hidden="1">EPMFormattingSheet!$D$47</definedName>
    <definedName name="AddLevelSecond" localSheetId="3" hidden="1">'EPMFormattingSheet (2)'!$D$47</definedName>
    <definedName name="AddMemberFirst" localSheetId="0" hidden="1">EPMFormattingSheet!$D$160</definedName>
    <definedName name="AddMemberFirst" localSheetId="3" hidden="1">'EPMFormattingSheet (2)'!$D$163</definedName>
    <definedName name="AddMemberFirst_1" localSheetId="0" hidden="1">EPMFormattingSheet!$D$158</definedName>
    <definedName name="AddMemberFirst_1" localSheetId="3" hidden="1">'EPMFormattingSheet (2)'!$D$152</definedName>
    <definedName name="AddMemberFirst_2" localSheetId="3" hidden="1">'EPMFormattingSheet (2)'!$D$155</definedName>
    <definedName name="AddMemberFirst_3" localSheetId="3" hidden="1">'EPMFormattingSheet (2)'!$D$158</definedName>
    <definedName name="AddMemberFirst_4" localSheetId="3" hidden="1">'EPMFormattingSheet (2)'!$D$161</definedName>
    <definedName name="AddMemberSecond" localSheetId="0" hidden="1">EPMFormattingSheet!$D$136</definedName>
    <definedName name="AddMemberSecond" localSheetId="3" hidden="1">'EPMFormattingSheet (2)'!$D$130</definedName>
    <definedName name="AddMemberSecond_1" localSheetId="0" hidden="1">EPMFormattingSheet!$D$74</definedName>
    <definedName name="AddMemberSecond_1" localSheetId="3" hidden="1">'EPMFormattingSheet (2)'!$D$74</definedName>
    <definedName name="AddMemberSecond_10" localSheetId="0" hidden="1">EPMFormattingSheet!$D$101</definedName>
    <definedName name="AddMemberSecond_10" localSheetId="3" hidden="1">'EPMFormattingSheet (2)'!$D$101</definedName>
    <definedName name="AddMemberSecond_11" localSheetId="0" hidden="1">EPMFormattingSheet!$D$104</definedName>
    <definedName name="AddMemberSecond_11" localSheetId="3" hidden="1">'EPMFormattingSheet (2)'!$D$104</definedName>
    <definedName name="AddMemberSecond_12" localSheetId="0" hidden="1">EPMFormattingSheet!$D$107</definedName>
    <definedName name="AddMemberSecond_12" localSheetId="3" hidden="1">'EPMFormattingSheet (2)'!$D$107</definedName>
    <definedName name="AddMemberSecond_13" localSheetId="0" hidden="1">EPMFormattingSheet!$D$110</definedName>
    <definedName name="AddMemberSecond_13" localSheetId="3" hidden="1">'EPMFormattingSheet (2)'!$D$110</definedName>
    <definedName name="AddMemberSecond_14" localSheetId="0" hidden="1">EPMFormattingSheet!$D$113</definedName>
    <definedName name="AddMemberSecond_14" localSheetId="3" hidden="1">'EPMFormattingSheet (2)'!$D$113</definedName>
    <definedName name="AddMemberSecond_15" localSheetId="0" hidden="1">EPMFormattingSheet!$D$116</definedName>
    <definedName name="AddMemberSecond_15" localSheetId="3" hidden="1">'EPMFormattingSheet (2)'!$D$116</definedName>
    <definedName name="AddMemberSecond_16" localSheetId="0" hidden="1">EPMFormattingSheet!$D$119</definedName>
    <definedName name="AddMemberSecond_16" localSheetId="3" hidden="1">'EPMFormattingSheet (2)'!$D$119</definedName>
    <definedName name="AddMemberSecond_17" localSheetId="0" hidden="1">EPMFormattingSheet!$D$122</definedName>
    <definedName name="AddMemberSecond_17" localSheetId="3" hidden="1">'EPMFormattingSheet (2)'!$D$122</definedName>
    <definedName name="AddMemberSecond_18" localSheetId="0" hidden="1">EPMFormattingSheet!$D$125</definedName>
    <definedName name="AddMemberSecond_18" localSheetId="3" hidden="1">'EPMFormattingSheet (2)'!$D$125</definedName>
    <definedName name="AddMemberSecond_19" localSheetId="0" hidden="1">EPMFormattingSheet!$D$128</definedName>
    <definedName name="AddMemberSecond_19" localSheetId="3" hidden="1">'EPMFormattingSheet (2)'!$D$128</definedName>
    <definedName name="AddMemberSecond_2" localSheetId="0" hidden="1">EPMFormattingSheet!$D$77</definedName>
    <definedName name="AddMemberSecond_2" localSheetId="3" hidden="1">'EPMFormattingSheet (2)'!$D$77</definedName>
    <definedName name="AddMemberSecond_20" localSheetId="0" hidden="1">EPMFormattingSheet!$D$131</definedName>
    <definedName name="AddMemberSecond_21" localSheetId="0" hidden="1">EPMFormattingSheet!$D$134</definedName>
    <definedName name="AddMemberSecond_3" localSheetId="0" hidden="1">EPMFormattingSheet!$D$80</definedName>
    <definedName name="AddMemberSecond_3" localSheetId="3" hidden="1">'EPMFormattingSheet (2)'!$D$80</definedName>
    <definedName name="AddMemberSecond_4" localSheetId="0" hidden="1">EPMFormattingSheet!$D$83</definedName>
    <definedName name="AddMemberSecond_4" localSheetId="3" hidden="1">'EPMFormattingSheet (2)'!$D$83</definedName>
    <definedName name="AddMemberSecond_5" localSheetId="0" hidden="1">EPMFormattingSheet!$D$86</definedName>
    <definedName name="AddMemberSecond_5" localSheetId="3" hidden="1">'EPMFormattingSheet (2)'!$D$86</definedName>
    <definedName name="AddMemberSecond_6" localSheetId="0" hidden="1">EPMFormattingSheet!$D$89</definedName>
    <definedName name="AddMemberSecond_6" localSheetId="3" hidden="1">'EPMFormattingSheet (2)'!$D$89</definedName>
    <definedName name="AddMemberSecond_7" localSheetId="0" hidden="1">EPMFormattingSheet!$D$92</definedName>
    <definedName name="AddMemberSecond_7" localSheetId="3" hidden="1">'EPMFormattingSheet (2)'!$D$92</definedName>
    <definedName name="AddMemberSecond_8" localSheetId="0" hidden="1">EPMFormattingSheet!$D$95</definedName>
    <definedName name="AddMemberSecond_8" localSheetId="3" hidden="1">'EPMFormattingSheet (2)'!$D$95</definedName>
    <definedName name="AddMemberSecond_9" localSheetId="0" hidden="1">EPMFormattingSheet!$D$98</definedName>
    <definedName name="AddMemberSecond_9" localSheetId="3" hidden="1">'EPMFormattingSheet (2)'!$D$98</definedName>
    <definedName name="DataFirst" localSheetId="0" hidden="1">EPMFormattingSheet!$E$139:$G$139</definedName>
    <definedName name="DataFirst" localSheetId="3" hidden="1">'EPMFormattingSheet (2)'!$E$133:$G$133</definedName>
    <definedName name="DataSecond" localSheetId="0" hidden="1">EPMFormattingSheet!$E$175:$G$175</definedName>
    <definedName name="DataSecond" localSheetId="3" hidden="1">'EPMFormattingSheet (2)'!$E$178:$G$178</definedName>
    <definedName name="DataUseFirst" localSheetId="0" hidden="1">EPMFormattingSheet!$H$139</definedName>
    <definedName name="DataUseFirst" localSheetId="3" hidden="1">'EPMFormattingSheet (2)'!$H$133</definedName>
    <definedName name="DataUseSecond" localSheetId="0" hidden="1">EPMFormattingSheet!$H$175</definedName>
    <definedName name="DataUseSecond" localSheetId="3" hidden="1">'EPMFormattingSheet (2)'!$H$178</definedName>
    <definedName name="EPMClientFormattingSheet" localSheetId="0" hidden="1">"2_0"</definedName>
    <definedName name="EPMClientFormattingSheet" localSheetId="3" hidden="1">"2_0"</definedName>
    <definedName name="EPMWorkbookOptions_1" hidden="1">"lEEAAB|LCAAAAAAABADsvQdgHEmWJSYvbcp7f0r1StfgdKEIgGATJNiQQBDswYjN5pLsHWlHIymrKoHKZVZlXWYWQMztnbz33nvvvffee||997o7nU4n99//P1xmZAFs9s5K2smeIYCqyB8/fnwfPyIe/x7vFmV6mddNUS0/|2h3vPNRmi|n1axYXnz20bo939799KPf4|g3Th5/t6rfTqrq7Zerlpo2Kb23bB69a4rPPpq37erR3btXV1fjq3v"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2" hidden="1">"jqr64u7ezs3v39/7i|evpPF9k28WyabPlNP/IvjW7|a2PqNc0fXxSLZf5FH2|qU7WdZ0v258s8iv|Mvj6adZm|il9/iJb5NKb7anNF6t1XXBXXzV5/bLOz3OCN83HhNBHR7//s5df/P5PXp68|O7uzu//PX2pyVZXkwf3xsWyrbNl3o6LSV4vsraYZo8OdnZ20ODuZDW9|/3f/3vHv8|bL3//J8evTk6ff/nimD44fX785MtXxydnX9If51nZ5N"</definedName>
    <definedName name="EPMWorkbookOptions_3" hidden="1">"9/fBeYOTyPV6uSYHk0vTW|BkYIxftYyXDk0Oj0LhTsEfUWX9GXX|QLIsVXy|IXrXOG|r2zFy|/enPy1atXpy9Ofp/vj79H/zv96hUNude0B|zbRV5n9XR|7RqlxFuPlkX52UdtvSbWudt/62mxyJfg3Nu/9fjuNzfeL06PX3/16vS1DPXl6auzL5|enfx/ZbwbvvG||HYxm|VL23HT6cBv6viz6SLxel5dWRgnVVnVR0D38d3IF5teZWJG3owQm"</definedName>
    <definedName name="EPMWorkbookOptions_4" hidden="1">"V8k7dDm79pn2WVVFy3hxUIoL/e|u8X7z4q6aT0E4t93AFkshwl021ZxHjg6Pnlz9pNnb85OX//|Tx/fjbXYBEjITor|/s7uvYNdD0BsQvjdL|tZXh/tPL4rv0ShN6syu35ZV6u8bq|Pdu9/ev88n5xv3/90tr|9v3f|cPvgfp5v72T53v5s8mD/weQeeg7figB|njXt67wknZ/PRM5iZLpBmLVJX6R9SkKmj0mXvfn2Lv16fPL0qy|||H1uI90K"</definedName>
    <definedName name="EPMWorkbookOptions_5" hidden="1">"/WvJuL77NSRd39yg37TFN06YN1||OX7|/3XCPL57G87yhONnTZpPT7588eUXZycfIss7O/vkndxelHf//yfKjowhv57uPNh/|v91bv3miXLv0x8RpUeU3YOzHxGlzyk/IkqPKHv/3|eU/xdZwBdvzt4cv/na5u/evfv39/f3b2/|9v5/aP6Ehh0|ffH/C1/tG6bJz2vHvkeTPdDk9enJw/v/XyfJ/3sU2rOvXlD8REnB5x/g1H/6YHfn4ODB7bX"</definedName>
    <definedName name="EPMWorkbookOptions_6" hidden="1">"avf//aTWfkKEYP/v57NZvIsvPY8d|E1l|Hrv2m7nlR2SJkOVH7n2n2a1axYdzFKwTfW1zSDmuTz|9d|89klz7//|zh19/yU1B/r|SVb9Bahyf/n/e|v1sCu77Ce6Xrz4/fvFhien3XmS6//8/obVkDK3Ml|TB7pBW|/86v37jZLn36c7Oj8jSI8vuwY/IEiHL3o/IEiXL/y|E6P89tvDl6auzL5|e/hAt4afvYQmz/OHk4cP9h9uzyeTe9v793Y"</definedName>
    <definedName name="EPMWorkbookOptions_7" hidden="1">"PtyfmDbDv7dHZv8vDe/b2989n/CyyhEjHk1b2d3Qf/X|fTb5og|z8iSEiQT39EEI8gb/4/n6v/RskBDTLe2f3/Ok3|X2TsXn35ndOTN69/qJHfg/ewd/8fifwcHUOGffnq5/Ua5DBZ/n|xXP3/Hjl|c/byK6Ly8Zsvf4hyfPD/Pzl2dOzY4bOXr06fHL/|/zrHfvN0|f|FIH/zZDn74iVR5uWT/69T5v89Ku4nT1|9PvthqreH//9Tb0LDkFd/8"</definedName>
    <definedName name="EPMWorkbookOptions_8" hidden="1">"tn/13n0G6XG/|cl9hulxu7vf/IjegT0eP3/|ejzGyXIF/|fJ8f/eyzcF6fHr796dfr6h2jjdnf|/2fkDBmJPcGsnEc6|/|8GntPNt3EgLfg5QCbeKPHd49Xq7KYZi3BsZ8Hn5rmBK1aLmm66bOnWZvxx/6Hb6ru4B|/ys/rvJl/ufxylS|PzrOyyR/fDT/kdidlntUA|uXydXaZH4HGBLrzKTf9blW/nVTVW2LNlnnPgO1/Eba/mumkPT5rfjKr"</definedName>
    <definedName name="EPMWorkbookOptions_9" hidden="1">"i2xS5l/k9YWD0Pv8N04c2C9XQoz/JwAA//81bAkllEEAAA=="</definedName>
    <definedName name="EvenDataFirst" localSheetId="0" hidden="1">EPMFormattingSheet!$F$172</definedName>
    <definedName name="EvenDataFirst" localSheetId="3" hidden="1">'EPMFormattingSheet (2)'!$F$175</definedName>
    <definedName name="EvenDataSecond" localSheetId="0" hidden="1">EPMFormattingSheet!$F$180</definedName>
    <definedName name="EvenDataSecond" localSheetId="3" hidden="1">'EPMFormattingSheet (2)'!$F$183</definedName>
    <definedName name="EvenDataUseFirst" localSheetId="0" hidden="1">EPMFormattingSheet!$H$172</definedName>
    <definedName name="EvenDataUseFirst" localSheetId="3" hidden="1">'EPMFormattingSheet (2)'!$H$175</definedName>
    <definedName name="EvenDataUseSecond" localSheetId="0" hidden="1">EPMFormattingSheet!$H$180</definedName>
    <definedName name="EvenDataUseSecond" localSheetId="3" hidden="1">'EPMFormattingSheet (2)'!$H$183</definedName>
    <definedName name="EvenHeaderFirst" localSheetId="0" hidden="1">EPMFormattingSheet!$J$172</definedName>
    <definedName name="EvenHeaderFirst" localSheetId="3" hidden="1">'EPMFormattingSheet (2)'!$J$175</definedName>
    <definedName name="EvenHeaderSecond" localSheetId="0" hidden="1">EPMFormattingSheet!$J$180</definedName>
    <definedName name="EvenHeaderSecond" localSheetId="3" hidden="1">'EPMFormattingSheet (2)'!$J$183</definedName>
    <definedName name="EvenHeaderUseFirst" localSheetId="0" hidden="1">EPMFormattingSheet!$L$172</definedName>
    <definedName name="EvenHeaderUseFirst" localSheetId="3" hidden="1">'EPMFormattingSheet (2)'!$L$175</definedName>
    <definedName name="EvenHeaderUseSecond" localSheetId="0" hidden="1">EPMFormattingSheet!$L$180</definedName>
    <definedName name="EvenHeaderUseSecond" localSheetId="3" hidden="1">'EPMFormattingSheet (2)'!$L$183</definedName>
    <definedName name="HeaderFirst" localSheetId="0" hidden="1">EPMFormattingSheet!$I$139:$K$139</definedName>
    <definedName name="HeaderFirst" localSheetId="3" hidden="1">'EPMFormattingSheet (2)'!$I$133:$K$133</definedName>
    <definedName name="HeaderSecond" localSheetId="0" hidden="1">EPMFormattingSheet!$I$175:$K$175</definedName>
    <definedName name="HeaderSecond" localSheetId="3" hidden="1">'EPMFormattingSheet (2)'!$I$178:$K$178</definedName>
    <definedName name="HeaderSmallGrid" localSheetId="0" hidden="1">EPMFormattingSheet!$E$186:$G$186</definedName>
    <definedName name="HeaderSmallGrid" localSheetId="3" hidden="1">'EPMFormattingSheet (2)'!$E$189:$G$189</definedName>
    <definedName name="HeaderUseFirst" localSheetId="0" hidden="1">EPMFormattingSheet!$L$139</definedName>
    <definedName name="HeaderUseFirst" localSheetId="3" hidden="1">'EPMFormattingSheet (2)'!$L$133</definedName>
    <definedName name="HeaderUseSecond" localSheetId="0" hidden="1">EPMFormattingSheet!$L$175</definedName>
    <definedName name="HeaderUseSecond" localSheetId="3" hidden="1">'EPMFormattingSheet (2)'!$L$178</definedName>
    <definedName name="HeaderUseSmallGrid" localSheetId="0" hidden="1">EPMFormattingSheet!$H$186:$L$186</definedName>
    <definedName name="HeaderUseSmallGrid" localSheetId="3" hidden="1">'EPMFormattingSheet (2)'!$H$189:$L$189</definedName>
    <definedName name="LevelEndBlock" localSheetId="0" hidden="1">EPMFormattingSheet!$B$49</definedName>
    <definedName name="LevelEndBlock" localSheetId="3" hidden="1">'EPMFormattingSheet (2)'!$B$49</definedName>
    <definedName name="LevelFirstBlock" localSheetId="0" hidden="1">EPMFormattingSheet!$B$7:$B$27</definedName>
    <definedName name="LevelFirstBlock" localSheetId="3" hidden="1">'EPMFormattingSheet (2)'!$B$7:$B$27</definedName>
    <definedName name="LevelFirstDataDefault" localSheetId="0" hidden="1">EPMFormattingSheet!$F$11</definedName>
    <definedName name="LevelFirstDataDefault" localSheetId="3" hidden="1">'EPMFormattingSheet (2)'!$F$11</definedName>
    <definedName name="LevelFirstDataLeaf" localSheetId="0" hidden="1">EPMFormattingSheet!$F$14</definedName>
    <definedName name="LevelFirstDataLeaf" localSheetId="3" hidden="1">'EPMFormattingSheet (2)'!$F$14</definedName>
    <definedName name="LevelFirstDataLevel_1" localSheetId="0" hidden="1">EPMFormattingSheet!$F$18</definedName>
    <definedName name="LevelFirstDataLevel_1" localSheetId="3" hidden="1">'EPMFormattingSheet (2)'!$F$18</definedName>
    <definedName name="LevelFirstDataLevel_2" localSheetId="0" hidden="1">EPMFormattingSheet!$F$21</definedName>
    <definedName name="LevelFirstDataLevel_2" localSheetId="3" hidden="1">'EPMFormattingSheet (2)'!$F$21</definedName>
    <definedName name="LevelFirstDataLevel_3" localSheetId="0" hidden="1">EPMFormattingSheet!$F$24</definedName>
    <definedName name="LevelFirstDataLevel_3" localSheetId="3" hidden="1">'EPMFormattingSheet (2)'!$F$24</definedName>
    <definedName name="LevelFirstDataUseDefault" localSheetId="0" hidden="1">EPMFormattingSheet!$H$11</definedName>
    <definedName name="LevelFirstDataUseDefault" localSheetId="3" hidden="1">'EPMFormattingSheet (2)'!$H$11</definedName>
    <definedName name="LevelFirstDataUseLeaf" localSheetId="0" hidden="1">EPMFormattingSheet!$H$14</definedName>
    <definedName name="LevelFirstDataUseLeaf" localSheetId="3" hidden="1">'EPMFormattingSheet (2)'!$H$14</definedName>
    <definedName name="LevelFirstDataUseLevel_1" localSheetId="0" hidden="1">EPMFormattingSheet!$H$18</definedName>
    <definedName name="LevelFirstDataUseLevel_1" localSheetId="3" hidden="1">'EPMFormattingSheet (2)'!$H$18</definedName>
    <definedName name="LevelFirstDataUseLevel_2" localSheetId="0" hidden="1">EPMFormattingSheet!$H$21</definedName>
    <definedName name="LevelFirstDataUseLevel_2" localSheetId="3" hidden="1">'EPMFormattingSheet (2)'!$H$21</definedName>
    <definedName name="LevelFirstDataUseLevel_3" localSheetId="0" hidden="1">EPMFormattingSheet!$H$24</definedName>
    <definedName name="LevelFirstDataUseLevel_3" localSheetId="3" hidden="1">'EPMFormattingSheet (2)'!$H$24</definedName>
    <definedName name="LevelFirstHeaderDefault" localSheetId="0" hidden="1">EPMFormattingSheet!$J$11</definedName>
    <definedName name="LevelFirstHeaderDefault" localSheetId="3" hidden="1">'EPMFormattingSheet (2)'!$J$11</definedName>
    <definedName name="LevelFirstHeaderLeaf" localSheetId="0" hidden="1">EPMFormattingSheet!$J$14</definedName>
    <definedName name="LevelFirstHeaderLeaf" localSheetId="3" hidden="1">'EPMFormattingSheet (2)'!$J$14</definedName>
    <definedName name="LevelFirstHeaderLevel_1" localSheetId="0" hidden="1">EPMFormattingSheet!$J$18</definedName>
    <definedName name="LevelFirstHeaderLevel_1" localSheetId="3" hidden="1">'EPMFormattingSheet (2)'!$J$18</definedName>
    <definedName name="LevelFirstHeaderLevel_2" localSheetId="0" hidden="1">EPMFormattingSheet!$J$21</definedName>
    <definedName name="LevelFirstHeaderLevel_2" localSheetId="3" hidden="1">'EPMFormattingSheet (2)'!$J$21</definedName>
    <definedName name="LevelFirstHeaderLevel_3" localSheetId="0" hidden="1">EPMFormattingSheet!$J$24</definedName>
    <definedName name="LevelFirstHeaderLevel_3" localSheetId="3" hidden="1">'EPMFormattingSheet (2)'!$J$24</definedName>
    <definedName name="LevelFirstHeaderUseDefault" localSheetId="0" hidden="1">EPMFormattingSheet!$L$11</definedName>
    <definedName name="LevelFirstHeaderUseDefault" localSheetId="3" hidden="1">'EPMFormattingSheet (2)'!$L$11</definedName>
    <definedName name="LevelFirstHeaderUseLeaf" localSheetId="0" hidden="1">EPMFormattingSheet!$L$14</definedName>
    <definedName name="LevelFirstHeaderUseLeaf" localSheetId="3" hidden="1">'EPMFormattingSheet (2)'!$L$14</definedName>
    <definedName name="LevelFirstHeaderUseLevel_1" localSheetId="0" hidden="1">EPMFormattingSheet!$L$18</definedName>
    <definedName name="LevelFirstHeaderUseLevel_1" localSheetId="3" hidden="1">'EPMFormattingSheet (2)'!$L$18</definedName>
    <definedName name="LevelFirstHeaderUseLevel_2" localSheetId="0" hidden="1">EPMFormattingSheet!$L$21</definedName>
    <definedName name="LevelFirstHeaderUseLevel_2" localSheetId="3" hidden="1">'EPMFormattingSheet (2)'!$L$21</definedName>
    <definedName name="LevelFirstHeaderUseLevel_3" localSheetId="0" hidden="1">EPMFormattingSheet!$L$24</definedName>
    <definedName name="LevelFirstHeaderUseLevel_3" localSheetId="3" hidden="1">'EPMFormattingSheet (2)'!$L$24</definedName>
    <definedName name="LevelSecondBlock" localSheetId="0" hidden="1">EPMFormattingSheet!$B$28:$B$48</definedName>
    <definedName name="LevelSecondBlock" localSheetId="3" hidden="1">'EPMFormattingSheet (2)'!$B$28:$B$48</definedName>
    <definedName name="LevelSecondDataDefault" localSheetId="0" hidden="1">EPMFormattingSheet!$F$32</definedName>
    <definedName name="LevelSecondDataDefault" localSheetId="3" hidden="1">'EPMFormattingSheet (2)'!$F$32</definedName>
    <definedName name="LevelSecondDataLeaf" localSheetId="0" hidden="1">EPMFormattingSheet!$F$35</definedName>
    <definedName name="LevelSecondDataLeaf" localSheetId="3" hidden="1">'EPMFormattingSheet (2)'!$F$35</definedName>
    <definedName name="LevelSecondDataLevel_1" localSheetId="0" hidden="1">EPMFormattingSheet!$F$39</definedName>
    <definedName name="LevelSecondDataLevel_1" localSheetId="3" hidden="1">'EPMFormattingSheet (2)'!$F$39</definedName>
    <definedName name="LevelSecondDataLevel_2" localSheetId="0" hidden="1">EPMFormattingSheet!$F$42</definedName>
    <definedName name="LevelSecondDataLevel_2" localSheetId="3" hidden="1">'EPMFormattingSheet (2)'!$F$42</definedName>
    <definedName name="LevelSecondDataLevel_3" localSheetId="0" hidden="1">EPMFormattingSheet!$F$45</definedName>
    <definedName name="LevelSecondDataLevel_3" localSheetId="3" hidden="1">'EPMFormattingSheet (2)'!$F$45</definedName>
    <definedName name="LevelSecondDataUseDefault" localSheetId="0" hidden="1">EPMFormattingSheet!$H$32</definedName>
    <definedName name="LevelSecondDataUseDefault" localSheetId="3" hidden="1">'EPMFormattingSheet (2)'!$H$32</definedName>
    <definedName name="LevelSecondDataUseLeaf" localSheetId="0" hidden="1">EPMFormattingSheet!$H$35</definedName>
    <definedName name="LevelSecondDataUseLeaf" localSheetId="3" hidden="1">'EPMFormattingSheet (2)'!$H$35</definedName>
    <definedName name="LevelSecondDataUseLevel_1" localSheetId="0" hidden="1">EPMFormattingSheet!$H$39</definedName>
    <definedName name="LevelSecondDataUseLevel_1" localSheetId="3" hidden="1">'EPMFormattingSheet (2)'!$H$39</definedName>
    <definedName name="LevelSecondDataUseLevel_2" localSheetId="0" hidden="1">EPMFormattingSheet!$H$42</definedName>
    <definedName name="LevelSecondDataUseLevel_2" localSheetId="3" hidden="1">'EPMFormattingSheet (2)'!$H$42</definedName>
    <definedName name="LevelSecondDataUseLevel_3" localSheetId="0" hidden="1">EPMFormattingSheet!$H$45</definedName>
    <definedName name="LevelSecondDataUseLevel_3" localSheetId="3" hidden="1">'EPMFormattingSheet (2)'!$H$45</definedName>
    <definedName name="LevelSecondHeaderDefault" localSheetId="0" hidden="1">EPMFormattingSheet!$J$32</definedName>
    <definedName name="LevelSecondHeaderDefault" localSheetId="3" hidden="1">'EPMFormattingSheet (2)'!$J$32</definedName>
    <definedName name="LevelSecondHeaderLeaf" localSheetId="0" hidden="1">EPMFormattingSheet!$J$35</definedName>
    <definedName name="LevelSecondHeaderLeaf" localSheetId="3" hidden="1">'EPMFormattingSheet (2)'!$J$35</definedName>
    <definedName name="LevelSecondHeaderLevel_1" localSheetId="0" hidden="1">EPMFormattingSheet!$J$39</definedName>
    <definedName name="LevelSecondHeaderLevel_1" localSheetId="3" hidden="1">'EPMFormattingSheet (2)'!$J$39</definedName>
    <definedName name="LevelSecondHeaderLevel_2" localSheetId="0" hidden="1">EPMFormattingSheet!$J$42</definedName>
    <definedName name="LevelSecondHeaderLevel_2" localSheetId="3" hidden="1">'EPMFormattingSheet (2)'!$J$42</definedName>
    <definedName name="LevelSecondHeaderLevel_3" localSheetId="0" hidden="1">EPMFormattingSheet!$J$45</definedName>
    <definedName name="LevelSecondHeaderLevel_3" localSheetId="3" hidden="1">'EPMFormattingSheet (2)'!$J$45</definedName>
    <definedName name="LevelSecondHeaderUseDefault" localSheetId="0" hidden="1">EPMFormattingSheet!$L$32</definedName>
    <definedName name="LevelSecondHeaderUseDefault" localSheetId="3" hidden="1">'EPMFormattingSheet (2)'!$L$32</definedName>
    <definedName name="LevelSecondHeaderUseLeaf" localSheetId="0" hidden="1">EPMFormattingSheet!$L$35</definedName>
    <definedName name="LevelSecondHeaderUseLeaf" localSheetId="3" hidden="1">'EPMFormattingSheet (2)'!$L$35</definedName>
    <definedName name="LevelSecondHeaderUseLevel_1" localSheetId="0" hidden="1">EPMFormattingSheet!$L$39</definedName>
    <definedName name="LevelSecondHeaderUseLevel_1" localSheetId="3" hidden="1">'EPMFormattingSheet (2)'!$L$39</definedName>
    <definedName name="LevelSecondHeaderUseLevel_2" localSheetId="0" hidden="1">EPMFormattingSheet!$L$42</definedName>
    <definedName name="LevelSecondHeaderUseLevel_2" localSheetId="3" hidden="1">'EPMFormattingSheet (2)'!$L$42</definedName>
    <definedName name="LevelSecondHeaderUseLevel_3" localSheetId="0" hidden="1">EPMFormattingSheet!$L$45</definedName>
    <definedName name="LevelSecondHeaderUseLevel_3" localSheetId="3" hidden="1">'EPMFormattingSheet (2)'!$L$45</definedName>
    <definedName name="MemberEndBlock" localSheetId="0" hidden="1">EPMFormattingSheet!$B$162</definedName>
    <definedName name="MemberEndBlock" localSheetId="3" hidden="1">'EPMFormattingSheet (2)'!$B$165</definedName>
    <definedName name="MemberFirstBlock" localSheetId="0" hidden="1">EPMFormattingSheet!$B$138:$B$161</definedName>
    <definedName name="MemberFirstBlock" localSheetId="3" hidden="1">'EPMFormattingSheet (2)'!$B$132:$B$164</definedName>
    <definedName name="MemberFirstDataCalculated" localSheetId="0" hidden="1">EPMFormattingSheet!$F$144</definedName>
    <definedName name="MemberFirstDataCalculated" localSheetId="3" hidden="1">'EPMFormattingSheet (2)'!$F$138</definedName>
    <definedName name="MemberFirstDataChanged" localSheetId="0" hidden="1">EPMFormattingSheet!$F$153</definedName>
    <definedName name="MemberFirstDataChanged" localSheetId="3" hidden="1">'EPMFormattingSheet (2)'!$F$147</definedName>
    <definedName name="MemberFirstDataCustom" localSheetId="0" hidden="1">EPMFormattingSheet!$F$141</definedName>
    <definedName name="MemberFirstDataCustom" localSheetId="3" hidden="1">'EPMFormattingSheet (2)'!$F$135</definedName>
    <definedName name="MemberFirstDataInputable" localSheetId="0" hidden="1">EPMFormattingSheet!$F$147</definedName>
    <definedName name="MemberFirstDataInputable" localSheetId="3" hidden="1">'EPMFormattingSheet (2)'!$F$141</definedName>
    <definedName name="MemberFirstDataItem_1" localSheetId="0" hidden="1">EPMFormattingSheet!$F$158</definedName>
    <definedName name="MemberFirstDataItem_1" localSheetId="3" hidden="1">'EPMFormattingSheet (2)'!$F$152</definedName>
    <definedName name="MemberFirstDataItem_2" localSheetId="3" hidden="1">'EPMFormattingSheet (2)'!$F$155</definedName>
    <definedName name="MemberFirstDataItem_3" localSheetId="3" hidden="1">'EPMFormattingSheet (2)'!$F$158</definedName>
    <definedName name="MemberFirstDataItem_4" localSheetId="3" hidden="1">'EPMFormattingSheet (2)'!$F$161</definedName>
    <definedName name="MemberFirstDataLocal" localSheetId="0" hidden="1">EPMFormattingSheet!$F$150</definedName>
    <definedName name="MemberFirstDataLocal" localSheetId="3" hidden="1">'EPMFormattingSheet (2)'!$F$144</definedName>
    <definedName name="MemberFirstDataUseCalculated" localSheetId="0" hidden="1">EPMFormattingSheet!$H$144</definedName>
    <definedName name="MemberFirstDataUseCalculated" localSheetId="3" hidden="1">'EPMFormattingSheet (2)'!$H$138</definedName>
    <definedName name="MemberFirstDataUseChanged" localSheetId="0" hidden="1">EPMFormattingSheet!$H$153</definedName>
    <definedName name="MemberFirstDataUseChanged" localSheetId="3" hidden="1">'EPMFormattingSheet (2)'!$H$147</definedName>
    <definedName name="MemberFirstDataUseCustom" localSheetId="0" hidden="1">EPMFormattingSheet!$H$141</definedName>
    <definedName name="MemberFirstDataUseCustom" localSheetId="3" hidden="1">'EPMFormattingSheet (2)'!$H$135</definedName>
    <definedName name="MemberFirstDataUseInputable" localSheetId="0" hidden="1">EPMFormattingSheet!$H$147</definedName>
    <definedName name="MemberFirstDataUseInputable" localSheetId="3" hidden="1">'EPMFormattingSheet (2)'!$H$141</definedName>
    <definedName name="MemberFirstDataUseItem_1" localSheetId="0" hidden="1">EPMFormattingSheet!$H$158</definedName>
    <definedName name="MemberFirstDataUseItem_1" localSheetId="3" hidden="1">'EPMFormattingSheet (2)'!$H$152</definedName>
    <definedName name="MemberFirstDataUseItem_2" localSheetId="3" hidden="1">'EPMFormattingSheet (2)'!$H$155</definedName>
    <definedName name="MemberFirstDataUseItem_3" localSheetId="3" hidden="1">'EPMFormattingSheet (2)'!$H$158</definedName>
    <definedName name="MemberFirstDataUseItem_4" localSheetId="3" hidden="1">'EPMFormattingSheet (2)'!$H$161</definedName>
    <definedName name="MemberFirstDataUseLocal" localSheetId="0" hidden="1">EPMFormattingSheet!$H$150</definedName>
    <definedName name="MemberFirstDataUseLocal" localSheetId="3" hidden="1">'EPMFormattingSheet (2)'!$H$144</definedName>
    <definedName name="MemberFirstHeaderCalculated" localSheetId="0" hidden="1">EPMFormattingSheet!$J$144</definedName>
    <definedName name="MemberFirstHeaderCalculated" localSheetId="3" hidden="1">'EPMFormattingSheet (2)'!$J$138</definedName>
    <definedName name="MemberFirstHeaderChanged" localSheetId="0" hidden="1">EPMFormattingSheet!$J$153</definedName>
    <definedName name="MemberFirstHeaderChanged" localSheetId="3" hidden="1">'EPMFormattingSheet (2)'!$J$147</definedName>
    <definedName name="MemberFirstHeaderCustom" localSheetId="0" hidden="1">EPMFormattingSheet!$J$141</definedName>
    <definedName name="MemberFirstHeaderCustom" localSheetId="3" hidden="1">'EPMFormattingSheet (2)'!$J$135</definedName>
    <definedName name="MemberFirstHeaderInputable" localSheetId="0" hidden="1">EPMFormattingSheet!$J$147</definedName>
    <definedName name="MemberFirstHeaderInputable" localSheetId="3" hidden="1">'EPMFormattingSheet (2)'!$J$141</definedName>
    <definedName name="MemberFirstHeaderItem_1" localSheetId="0" hidden="1">EPMFormattingSheet!$J$158</definedName>
    <definedName name="MemberFirstHeaderItem_1" localSheetId="3" hidden="1">'EPMFormattingSheet (2)'!$J$152</definedName>
    <definedName name="MemberFirstHeaderItem_2" localSheetId="3" hidden="1">'EPMFormattingSheet (2)'!$J$155</definedName>
    <definedName name="MemberFirstHeaderItem_3" localSheetId="3" hidden="1">'EPMFormattingSheet (2)'!$J$158</definedName>
    <definedName name="MemberFirstHeaderItem_4" localSheetId="3" hidden="1">'EPMFormattingSheet (2)'!$J$161</definedName>
    <definedName name="MemberFirstHeaderLocal" localSheetId="0" hidden="1">EPMFormattingSheet!$J$150</definedName>
    <definedName name="MemberFirstHeaderLocal" localSheetId="3" hidden="1">'EPMFormattingSheet (2)'!$J$144</definedName>
    <definedName name="MemberFirstHeaderUseCalculated" localSheetId="0" hidden="1">EPMFormattingSheet!$L$144</definedName>
    <definedName name="MemberFirstHeaderUseCalculated" localSheetId="3" hidden="1">'EPMFormattingSheet (2)'!$L$138</definedName>
    <definedName name="MemberFirstHeaderUseChanged" localSheetId="0" hidden="1">EPMFormattingSheet!$L$153</definedName>
    <definedName name="MemberFirstHeaderUseChanged" localSheetId="3" hidden="1">'EPMFormattingSheet (2)'!$L$147</definedName>
    <definedName name="MemberFirstHeaderUseCustom" localSheetId="0" hidden="1">EPMFormattingSheet!$L$141</definedName>
    <definedName name="MemberFirstHeaderUseCustom" localSheetId="3" hidden="1">'EPMFormattingSheet (2)'!$L$135</definedName>
    <definedName name="MemberFirstHeaderUseInputable" localSheetId="0" hidden="1">EPMFormattingSheet!$L$147</definedName>
    <definedName name="MemberFirstHeaderUseInputable" localSheetId="3" hidden="1">'EPMFormattingSheet (2)'!$L$141</definedName>
    <definedName name="MemberFirstHeaderUseItem_1" localSheetId="0" hidden="1">EPMFormattingSheet!$L$158</definedName>
    <definedName name="MemberFirstHeaderUseItem_1" localSheetId="3" hidden="1">'EPMFormattingSheet (2)'!$L$152</definedName>
    <definedName name="MemberFirstHeaderUseItem_2" localSheetId="3" hidden="1">'EPMFormattingSheet (2)'!$L$155</definedName>
    <definedName name="MemberFirstHeaderUseItem_3" localSheetId="3" hidden="1">'EPMFormattingSheet (2)'!$L$158</definedName>
    <definedName name="MemberFirstHeaderUseItem_4" localSheetId="3" hidden="1">'EPMFormattingSheet (2)'!$L$161</definedName>
    <definedName name="MemberFirstHeaderUseLocal" localSheetId="0" hidden="1">EPMFormattingSheet!$L$150</definedName>
    <definedName name="MemberFirstHeaderUseLocal" localSheetId="3" hidden="1">'EPMFormattingSheet (2)'!$L$144</definedName>
    <definedName name="MemberSecondBlock" localSheetId="0" hidden="1">EPMFormattingSheet!$B$54:$B$137</definedName>
    <definedName name="MemberSecondBlock" localSheetId="3" hidden="1">'EPMFormattingSheet (2)'!$B$54:$B$131</definedName>
    <definedName name="MemberSecondDataCalculated" localSheetId="0" hidden="1">EPMFormattingSheet!$F$60</definedName>
    <definedName name="MemberSecondDataCalculated" localSheetId="3" hidden="1">'EPMFormattingSheet (2)'!$F$60</definedName>
    <definedName name="MemberSecondDataChanged" localSheetId="0" hidden="1">EPMFormattingSheet!$F$69</definedName>
    <definedName name="MemberSecondDataChanged" localSheetId="3" hidden="1">'EPMFormattingSheet (2)'!$F$69</definedName>
    <definedName name="MemberSecondDataCustom" localSheetId="0" hidden="1">EPMFormattingSheet!$F$57</definedName>
    <definedName name="MemberSecondDataCustom" localSheetId="3" hidden="1">'EPMFormattingSheet (2)'!$F$57</definedName>
    <definedName name="MemberSecondDataInputable" localSheetId="0" hidden="1">EPMFormattingSheet!$F$63</definedName>
    <definedName name="MemberSecondDataInputable" localSheetId="3" hidden="1">'EPMFormattingSheet (2)'!$F$63</definedName>
    <definedName name="MemberSecondDataItem_1" localSheetId="0" hidden="1">EPMFormattingSheet!$F$74</definedName>
    <definedName name="MemberSecondDataItem_1" localSheetId="3" hidden="1">'EPMFormattingSheet (2)'!$F$74</definedName>
    <definedName name="MemberSecondDataItem_10" localSheetId="0" hidden="1">EPMFormattingSheet!$F$101</definedName>
    <definedName name="MemberSecondDataItem_10" localSheetId="3" hidden="1">'EPMFormattingSheet (2)'!$F$101</definedName>
    <definedName name="MemberSecondDataItem_11" localSheetId="0" hidden="1">EPMFormattingSheet!$F$104</definedName>
    <definedName name="MemberSecondDataItem_11" localSheetId="3" hidden="1">'EPMFormattingSheet (2)'!$F$104</definedName>
    <definedName name="MemberSecondDataItem_12" localSheetId="0" hidden="1">EPMFormattingSheet!$F$107</definedName>
    <definedName name="MemberSecondDataItem_12" localSheetId="3" hidden="1">'EPMFormattingSheet (2)'!$F$107</definedName>
    <definedName name="MemberSecondDataItem_13" localSheetId="0" hidden="1">EPMFormattingSheet!$F$110</definedName>
    <definedName name="MemberSecondDataItem_13" localSheetId="3" hidden="1">'EPMFormattingSheet (2)'!$F$110</definedName>
    <definedName name="MemberSecondDataItem_14" localSheetId="0" hidden="1">EPMFormattingSheet!$F$113</definedName>
    <definedName name="MemberSecondDataItem_14" localSheetId="3" hidden="1">'EPMFormattingSheet (2)'!$F$113</definedName>
    <definedName name="MemberSecondDataItem_15" localSheetId="0" hidden="1">EPMFormattingSheet!$F$116</definedName>
    <definedName name="MemberSecondDataItem_15" localSheetId="3" hidden="1">'EPMFormattingSheet (2)'!$F$116</definedName>
    <definedName name="MemberSecondDataItem_16" localSheetId="0" hidden="1">EPMFormattingSheet!$F$119</definedName>
    <definedName name="MemberSecondDataItem_16" localSheetId="3" hidden="1">'EPMFormattingSheet (2)'!$F$119</definedName>
    <definedName name="MemberSecondDataItem_17" localSheetId="0" hidden="1">EPMFormattingSheet!$F$122</definedName>
    <definedName name="MemberSecondDataItem_17" localSheetId="3" hidden="1">'EPMFormattingSheet (2)'!$F$122</definedName>
    <definedName name="MemberSecondDataItem_18" localSheetId="0" hidden="1">EPMFormattingSheet!$F$125</definedName>
    <definedName name="MemberSecondDataItem_18" localSheetId="3" hidden="1">'EPMFormattingSheet (2)'!$F$125</definedName>
    <definedName name="MemberSecondDataItem_19" localSheetId="0" hidden="1">EPMFormattingSheet!$F$128</definedName>
    <definedName name="MemberSecondDataItem_19" localSheetId="3" hidden="1">'EPMFormattingSheet (2)'!$F$128</definedName>
    <definedName name="MemberSecondDataItem_2" localSheetId="0" hidden="1">EPMFormattingSheet!$F$77</definedName>
    <definedName name="MemberSecondDataItem_2" localSheetId="3" hidden="1">'EPMFormattingSheet (2)'!$F$77</definedName>
    <definedName name="MemberSecondDataItem_20" localSheetId="0" hidden="1">EPMFormattingSheet!$F$131</definedName>
    <definedName name="MemberSecondDataItem_21" localSheetId="0" hidden="1">EPMFormattingSheet!$F$134</definedName>
    <definedName name="MemberSecondDataItem_3" localSheetId="0" hidden="1">EPMFormattingSheet!$F$80</definedName>
    <definedName name="MemberSecondDataItem_3" localSheetId="3" hidden="1">'EPMFormattingSheet (2)'!$F$80</definedName>
    <definedName name="MemberSecondDataItem_4" localSheetId="0" hidden="1">EPMFormattingSheet!$F$83</definedName>
    <definedName name="MemberSecondDataItem_4" localSheetId="3" hidden="1">'EPMFormattingSheet (2)'!$F$83</definedName>
    <definedName name="MemberSecondDataItem_5" localSheetId="0" hidden="1">EPMFormattingSheet!$F$86</definedName>
    <definedName name="MemberSecondDataItem_5" localSheetId="3" hidden="1">'EPMFormattingSheet (2)'!$F$86</definedName>
    <definedName name="MemberSecondDataItem_6" localSheetId="0" hidden="1">EPMFormattingSheet!$F$89</definedName>
    <definedName name="MemberSecondDataItem_6" localSheetId="3" hidden="1">'EPMFormattingSheet (2)'!$F$89</definedName>
    <definedName name="MemberSecondDataItem_7" localSheetId="0" hidden="1">EPMFormattingSheet!$F$92</definedName>
    <definedName name="MemberSecondDataItem_7" localSheetId="3" hidden="1">'EPMFormattingSheet (2)'!$F$92</definedName>
    <definedName name="MemberSecondDataItem_8" localSheetId="0" hidden="1">EPMFormattingSheet!$F$95</definedName>
    <definedName name="MemberSecondDataItem_8" localSheetId="3" hidden="1">'EPMFormattingSheet (2)'!$F$95</definedName>
    <definedName name="MemberSecondDataItem_9" localSheetId="0" hidden="1">EPMFormattingSheet!$F$98</definedName>
    <definedName name="MemberSecondDataItem_9" localSheetId="3" hidden="1">'EPMFormattingSheet (2)'!$F$98</definedName>
    <definedName name="MemberSecondDataLocal" localSheetId="0" hidden="1">EPMFormattingSheet!$F$66</definedName>
    <definedName name="MemberSecondDataLocal" localSheetId="3" hidden="1">'EPMFormattingSheet (2)'!$F$66</definedName>
    <definedName name="MemberSecondDataUseCalculated" localSheetId="0" hidden="1">EPMFormattingSheet!$H$60</definedName>
    <definedName name="MemberSecondDataUseCalculated" localSheetId="3" hidden="1">'EPMFormattingSheet (2)'!$H$60</definedName>
    <definedName name="MemberSecondDataUseChanged" localSheetId="0" hidden="1">EPMFormattingSheet!$H$69</definedName>
    <definedName name="MemberSecondDataUseChanged" localSheetId="3" hidden="1">'EPMFormattingSheet (2)'!$H$69</definedName>
    <definedName name="MemberSecondDataUseCustom" localSheetId="0" hidden="1">EPMFormattingSheet!$H$57</definedName>
    <definedName name="MemberSecondDataUseCustom" localSheetId="3" hidden="1">'EPMFormattingSheet (2)'!$H$57</definedName>
    <definedName name="MemberSecondDataUseInputable" localSheetId="0" hidden="1">EPMFormattingSheet!$H$63</definedName>
    <definedName name="MemberSecondDataUseInputable" localSheetId="3" hidden="1">'EPMFormattingSheet (2)'!$H$63</definedName>
    <definedName name="MemberSecondDataUseItem_1" localSheetId="0" hidden="1">EPMFormattingSheet!$H$74</definedName>
    <definedName name="MemberSecondDataUseItem_1" localSheetId="3" hidden="1">'EPMFormattingSheet (2)'!$H$74</definedName>
    <definedName name="MemberSecondDataUseItem_10" localSheetId="0" hidden="1">EPMFormattingSheet!$H$101</definedName>
    <definedName name="MemberSecondDataUseItem_10" localSheetId="3" hidden="1">'EPMFormattingSheet (2)'!$H$101</definedName>
    <definedName name="MemberSecondDataUseItem_11" localSheetId="0" hidden="1">EPMFormattingSheet!$H$104</definedName>
    <definedName name="MemberSecondDataUseItem_11" localSheetId="3" hidden="1">'EPMFormattingSheet (2)'!$H$104</definedName>
    <definedName name="MemberSecondDataUseItem_12" localSheetId="0" hidden="1">EPMFormattingSheet!$H$107</definedName>
    <definedName name="MemberSecondDataUseItem_12" localSheetId="3" hidden="1">'EPMFormattingSheet (2)'!$H$107</definedName>
    <definedName name="MemberSecondDataUseItem_13" localSheetId="0" hidden="1">EPMFormattingSheet!$H$110</definedName>
    <definedName name="MemberSecondDataUseItem_13" localSheetId="3" hidden="1">'EPMFormattingSheet (2)'!$H$110</definedName>
    <definedName name="MemberSecondDataUseItem_14" localSheetId="0" hidden="1">EPMFormattingSheet!$H$113</definedName>
    <definedName name="MemberSecondDataUseItem_14" localSheetId="3" hidden="1">'EPMFormattingSheet (2)'!$H$113</definedName>
    <definedName name="MemberSecondDataUseItem_15" localSheetId="0" hidden="1">EPMFormattingSheet!$H$116</definedName>
    <definedName name="MemberSecondDataUseItem_15" localSheetId="3" hidden="1">'EPMFormattingSheet (2)'!$H$116</definedName>
    <definedName name="MemberSecondDataUseItem_16" localSheetId="0" hidden="1">EPMFormattingSheet!$H$119</definedName>
    <definedName name="MemberSecondDataUseItem_16" localSheetId="3" hidden="1">'EPMFormattingSheet (2)'!$H$119</definedName>
    <definedName name="MemberSecondDataUseItem_17" localSheetId="0" hidden="1">EPMFormattingSheet!$H$122</definedName>
    <definedName name="MemberSecondDataUseItem_17" localSheetId="3" hidden="1">'EPMFormattingSheet (2)'!$H$122</definedName>
    <definedName name="MemberSecondDataUseItem_18" localSheetId="0" hidden="1">EPMFormattingSheet!$H$125</definedName>
    <definedName name="MemberSecondDataUseItem_18" localSheetId="3" hidden="1">'EPMFormattingSheet (2)'!$H$125</definedName>
    <definedName name="MemberSecondDataUseItem_19" localSheetId="0" hidden="1">EPMFormattingSheet!$H$128</definedName>
    <definedName name="MemberSecondDataUseItem_19" localSheetId="3" hidden="1">'EPMFormattingSheet (2)'!$H$128</definedName>
    <definedName name="MemberSecondDataUseItem_2" localSheetId="0" hidden="1">EPMFormattingSheet!$H$77</definedName>
    <definedName name="MemberSecondDataUseItem_2" localSheetId="3" hidden="1">'EPMFormattingSheet (2)'!$H$77</definedName>
    <definedName name="MemberSecondDataUseItem_20" localSheetId="0" hidden="1">EPMFormattingSheet!$H$131</definedName>
    <definedName name="MemberSecondDataUseItem_21" localSheetId="0" hidden="1">EPMFormattingSheet!$H$134</definedName>
    <definedName name="MemberSecondDataUseItem_3" localSheetId="0" hidden="1">EPMFormattingSheet!$H$80</definedName>
    <definedName name="MemberSecondDataUseItem_3" localSheetId="3" hidden="1">'EPMFormattingSheet (2)'!$H$80</definedName>
    <definedName name="MemberSecondDataUseItem_4" localSheetId="0" hidden="1">EPMFormattingSheet!$H$83</definedName>
    <definedName name="MemberSecondDataUseItem_4" localSheetId="3" hidden="1">'EPMFormattingSheet (2)'!$H$83</definedName>
    <definedName name="MemberSecondDataUseItem_5" localSheetId="0" hidden="1">EPMFormattingSheet!$H$86</definedName>
    <definedName name="MemberSecondDataUseItem_5" localSheetId="3" hidden="1">'EPMFormattingSheet (2)'!$H$86</definedName>
    <definedName name="MemberSecondDataUseItem_6" localSheetId="0" hidden="1">EPMFormattingSheet!$H$89</definedName>
    <definedName name="MemberSecondDataUseItem_6" localSheetId="3" hidden="1">'EPMFormattingSheet (2)'!$H$89</definedName>
    <definedName name="MemberSecondDataUseItem_7" localSheetId="0" hidden="1">EPMFormattingSheet!$H$92</definedName>
    <definedName name="MemberSecondDataUseItem_7" localSheetId="3" hidden="1">'EPMFormattingSheet (2)'!$H$92</definedName>
    <definedName name="MemberSecondDataUseItem_8" localSheetId="0" hidden="1">EPMFormattingSheet!$H$95</definedName>
    <definedName name="MemberSecondDataUseItem_8" localSheetId="3" hidden="1">'EPMFormattingSheet (2)'!$H$95</definedName>
    <definedName name="MemberSecondDataUseItem_9" localSheetId="0" hidden="1">EPMFormattingSheet!$H$98</definedName>
    <definedName name="MemberSecondDataUseItem_9" localSheetId="3" hidden="1">'EPMFormattingSheet (2)'!$H$98</definedName>
    <definedName name="MemberSecondDataUseLocal" localSheetId="0" hidden="1">EPMFormattingSheet!$H$66</definedName>
    <definedName name="MemberSecondDataUseLocal" localSheetId="3" hidden="1">'EPMFormattingSheet (2)'!$H$66</definedName>
    <definedName name="MemberSecondHeaderCalculated" localSheetId="0" hidden="1">EPMFormattingSheet!$J$60</definedName>
    <definedName name="MemberSecondHeaderCalculated" localSheetId="3" hidden="1">'EPMFormattingSheet (2)'!$J$60</definedName>
    <definedName name="MemberSecondHeaderChanged" localSheetId="0" hidden="1">EPMFormattingSheet!$J$69</definedName>
    <definedName name="MemberSecondHeaderChanged" localSheetId="3" hidden="1">'EPMFormattingSheet (2)'!$J$69</definedName>
    <definedName name="MemberSecondHeaderCustom" localSheetId="0" hidden="1">EPMFormattingSheet!$J$57</definedName>
    <definedName name="MemberSecondHeaderCustom" localSheetId="3" hidden="1">'EPMFormattingSheet (2)'!$J$57</definedName>
    <definedName name="MemberSecondHeaderInputable" localSheetId="0" hidden="1">EPMFormattingSheet!$J$63</definedName>
    <definedName name="MemberSecondHeaderInputable" localSheetId="3" hidden="1">'EPMFormattingSheet (2)'!$J$63</definedName>
    <definedName name="MemberSecondHeaderItem_1" localSheetId="0" hidden="1">EPMFormattingSheet!$J$74</definedName>
    <definedName name="MemberSecondHeaderItem_1" localSheetId="3" hidden="1">'EPMFormattingSheet (2)'!$J$74</definedName>
    <definedName name="MemberSecondHeaderItem_10" localSheetId="0" hidden="1">EPMFormattingSheet!$J$101</definedName>
    <definedName name="MemberSecondHeaderItem_10" localSheetId="3" hidden="1">'EPMFormattingSheet (2)'!$J$101</definedName>
    <definedName name="MemberSecondHeaderItem_11" localSheetId="0" hidden="1">EPMFormattingSheet!$J$104</definedName>
    <definedName name="MemberSecondHeaderItem_11" localSheetId="3" hidden="1">'EPMFormattingSheet (2)'!$J$104</definedName>
    <definedName name="MemberSecondHeaderItem_12" localSheetId="0" hidden="1">EPMFormattingSheet!$J$107</definedName>
    <definedName name="MemberSecondHeaderItem_12" localSheetId="3" hidden="1">'EPMFormattingSheet (2)'!$J$107</definedName>
    <definedName name="MemberSecondHeaderItem_13" localSheetId="0" hidden="1">EPMFormattingSheet!$J$110</definedName>
    <definedName name="MemberSecondHeaderItem_13" localSheetId="3" hidden="1">'EPMFormattingSheet (2)'!$J$110</definedName>
    <definedName name="MemberSecondHeaderItem_14" localSheetId="0" hidden="1">EPMFormattingSheet!$J$113</definedName>
    <definedName name="MemberSecondHeaderItem_14" localSheetId="3" hidden="1">'EPMFormattingSheet (2)'!$J$113</definedName>
    <definedName name="MemberSecondHeaderItem_15" localSheetId="0" hidden="1">EPMFormattingSheet!$J$116</definedName>
    <definedName name="MemberSecondHeaderItem_15" localSheetId="3" hidden="1">'EPMFormattingSheet (2)'!$J$116</definedName>
    <definedName name="MemberSecondHeaderItem_16" localSheetId="0" hidden="1">EPMFormattingSheet!$J$119</definedName>
    <definedName name="MemberSecondHeaderItem_16" localSheetId="3" hidden="1">'EPMFormattingSheet (2)'!$J$119</definedName>
    <definedName name="MemberSecondHeaderItem_17" localSheetId="0" hidden="1">EPMFormattingSheet!$J$122</definedName>
    <definedName name="MemberSecondHeaderItem_17" localSheetId="3" hidden="1">'EPMFormattingSheet (2)'!$J$122</definedName>
    <definedName name="MemberSecondHeaderItem_18" localSheetId="0" hidden="1">EPMFormattingSheet!$J$125</definedName>
    <definedName name="MemberSecondHeaderItem_18" localSheetId="3" hidden="1">'EPMFormattingSheet (2)'!$J$125</definedName>
    <definedName name="MemberSecondHeaderItem_19" localSheetId="0" hidden="1">EPMFormattingSheet!$J$128</definedName>
    <definedName name="MemberSecondHeaderItem_19" localSheetId="3" hidden="1">'EPMFormattingSheet (2)'!$J$128</definedName>
    <definedName name="MemberSecondHeaderItem_2" localSheetId="0" hidden="1">EPMFormattingSheet!$J$77</definedName>
    <definedName name="MemberSecondHeaderItem_2" localSheetId="3" hidden="1">'EPMFormattingSheet (2)'!$J$77</definedName>
    <definedName name="MemberSecondHeaderItem_20" localSheetId="0" hidden="1">EPMFormattingSheet!$J$131</definedName>
    <definedName name="MemberSecondHeaderItem_21" localSheetId="0" hidden="1">EPMFormattingSheet!$J$134</definedName>
    <definedName name="MemberSecondHeaderItem_3" localSheetId="0" hidden="1">EPMFormattingSheet!$J$80</definedName>
    <definedName name="MemberSecondHeaderItem_3" localSheetId="3" hidden="1">'EPMFormattingSheet (2)'!$J$80</definedName>
    <definedName name="MemberSecondHeaderItem_4" localSheetId="0" hidden="1">EPMFormattingSheet!$J$83</definedName>
    <definedName name="MemberSecondHeaderItem_4" localSheetId="3" hidden="1">'EPMFormattingSheet (2)'!$J$83</definedName>
    <definedName name="MemberSecondHeaderItem_5" localSheetId="0" hidden="1">EPMFormattingSheet!$J$86</definedName>
    <definedName name="MemberSecondHeaderItem_5" localSheetId="3" hidden="1">'EPMFormattingSheet (2)'!$J$86</definedName>
    <definedName name="MemberSecondHeaderItem_6" localSheetId="0" hidden="1">EPMFormattingSheet!$J$89</definedName>
    <definedName name="MemberSecondHeaderItem_6" localSheetId="3" hidden="1">'EPMFormattingSheet (2)'!$J$89</definedName>
    <definedName name="MemberSecondHeaderItem_7" localSheetId="0" hidden="1">EPMFormattingSheet!$J$92</definedName>
    <definedName name="MemberSecondHeaderItem_7" localSheetId="3" hidden="1">'EPMFormattingSheet (2)'!$J$92</definedName>
    <definedName name="MemberSecondHeaderItem_8" localSheetId="0" hidden="1">EPMFormattingSheet!$J$95</definedName>
    <definedName name="MemberSecondHeaderItem_8" localSheetId="3" hidden="1">'EPMFormattingSheet (2)'!$J$95</definedName>
    <definedName name="MemberSecondHeaderItem_9" localSheetId="0" hidden="1">EPMFormattingSheet!$J$98</definedName>
    <definedName name="MemberSecondHeaderItem_9" localSheetId="3" hidden="1">'EPMFormattingSheet (2)'!$J$98</definedName>
    <definedName name="MemberSecondHeaderLocal" localSheetId="0" hidden="1">EPMFormattingSheet!$J$66</definedName>
    <definedName name="MemberSecondHeaderLocal" localSheetId="3" hidden="1">'EPMFormattingSheet (2)'!$J$66</definedName>
    <definedName name="MemberSecondHeaderUseCalculated" localSheetId="0" hidden="1">EPMFormattingSheet!$L$60</definedName>
    <definedName name="MemberSecondHeaderUseCalculated" localSheetId="3" hidden="1">'EPMFormattingSheet (2)'!$L$60</definedName>
    <definedName name="MemberSecondHeaderUseChanged" localSheetId="0" hidden="1">EPMFormattingSheet!$L$69</definedName>
    <definedName name="MemberSecondHeaderUseChanged" localSheetId="3" hidden="1">'EPMFormattingSheet (2)'!$L$69</definedName>
    <definedName name="MemberSecondHeaderUseCustom" localSheetId="0" hidden="1">EPMFormattingSheet!$L$57</definedName>
    <definedName name="MemberSecondHeaderUseCustom" localSheetId="3" hidden="1">'EPMFormattingSheet (2)'!$L$57</definedName>
    <definedName name="MemberSecondHeaderUseInputable" localSheetId="0" hidden="1">EPMFormattingSheet!$L$63</definedName>
    <definedName name="MemberSecondHeaderUseInputable" localSheetId="3" hidden="1">'EPMFormattingSheet (2)'!$L$63</definedName>
    <definedName name="MemberSecondHeaderUseItem_1" localSheetId="0" hidden="1">EPMFormattingSheet!$L$74</definedName>
    <definedName name="MemberSecondHeaderUseItem_1" localSheetId="3" hidden="1">'EPMFormattingSheet (2)'!$L$74</definedName>
    <definedName name="MemberSecondHeaderUseItem_10" localSheetId="0" hidden="1">EPMFormattingSheet!$L$101</definedName>
    <definedName name="MemberSecondHeaderUseItem_10" localSheetId="3" hidden="1">'EPMFormattingSheet (2)'!$L$101</definedName>
    <definedName name="MemberSecondHeaderUseItem_11" localSheetId="0" hidden="1">EPMFormattingSheet!$L$104</definedName>
    <definedName name="MemberSecondHeaderUseItem_11" localSheetId="3" hidden="1">'EPMFormattingSheet (2)'!$L$104</definedName>
    <definedName name="MemberSecondHeaderUseItem_12" localSheetId="0" hidden="1">EPMFormattingSheet!$L$107</definedName>
    <definedName name="MemberSecondHeaderUseItem_12" localSheetId="3" hidden="1">'EPMFormattingSheet (2)'!$L$107</definedName>
    <definedName name="MemberSecondHeaderUseItem_13" localSheetId="0" hidden="1">EPMFormattingSheet!$L$110</definedName>
    <definedName name="MemberSecondHeaderUseItem_13" localSheetId="3" hidden="1">'EPMFormattingSheet (2)'!$L$110</definedName>
    <definedName name="MemberSecondHeaderUseItem_14" localSheetId="0" hidden="1">EPMFormattingSheet!$L$113</definedName>
    <definedName name="MemberSecondHeaderUseItem_14" localSheetId="3" hidden="1">'EPMFormattingSheet (2)'!$L$113</definedName>
    <definedName name="MemberSecondHeaderUseItem_15" localSheetId="0" hidden="1">EPMFormattingSheet!$L$116</definedName>
    <definedName name="MemberSecondHeaderUseItem_15" localSheetId="3" hidden="1">'EPMFormattingSheet (2)'!$L$116</definedName>
    <definedName name="MemberSecondHeaderUseItem_16" localSheetId="0" hidden="1">EPMFormattingSheet!$L$119</definedName>
    <definedName name="MemberSecondHeaderUseItem_16" localSheetId="3" hidden="1">'EPMFormattingSheet (2)'!$L$119</definedName>
    <definedName name="MemberSecondHeaderUseItem_17" localSheetId="0" hidden="1">EPMFormattingSheet!$L$122</definedName>
    <definedName name="MemberSecondHeaderUseItem_17" localSheetId="3" hidden="1">'EPMFormattingSheet (2)'!$L$122</definedName>
    <definedName name="MemberSecondHeaderUseItem_18" localSheetId="0" hidden="1">EPMFormattingSheet!$L$125</definedName>
    <definedName name="MemberSecondHeaderUseItem_18" localSheetId="3" hidden="1">'EPMFormattingSheet (2)'!$L$125</definedName>
    <definedName name="MemberSecondHeaderUseItem_19" localSheetId="0" hidden="1">EPMFormattingSheet!$L$128</definedName>
    <definedName name="MemberSecondHeaderUseItem_19" localSheetId="3" hidden="1">'EPMFormattingSheet (2)'!$L$128</definedName>
    <definedName name="MemberSecondHeaderUseItem_2" localSheetId="0" hidden="1">EPMFormattingSheet!$L$77</definedName>
    <definedName name="MemberSecondHeaderUseItem_2" localSheetId="3" hidden="1">'EPMFormattingSheet (2)'!$L$77</definedName>
    <definedName name="MemberSecondHeaderUseItem_20" localSheetId="0" hidden="1">EPMFormattingSheet!$L$131</definedName>
    <definedName name="MemberSecondHeaderUseItem_21" localSheetId="0" hidden="1">EPMFormattingSheet!$L$134</definedName>
    <definedName name="MemberSecondHeaderUseItem_3" localSheetId="0" hidden="1">EPMFormattingSheet!$L$80</definedName>
    <definedName name="MemberSecondHeaderUseItem_3" localSheetId="3" hidden="1">'EPMFormattingSheet (2)'!$L$80</definedName>
    <definedName name="MemberSecondHeaderUseItem_4" localSheetId="0" hidden="1">EPMFormattingSheet!$L$83</definedName>
    <definedName name="MemberSecondHeaderUseItem_4" localSheetId="3" hidden="1">'EPMFormattingSheet (2)'!$L$83</definedName>
    <definedName name="MemberSecondHeaderUseItem_5" localSheetId="0" hidden="1">EPMFormattingSheet!$L$86</definedName>
    <definedName name="MemberSecondHeaderUseItem_5" localSheetId="3" hidden="1">'EPMFormattingSheet (2)'!$L$86</definedName>
    <definedName name="MemberSecondHeaderUseItem_6" localSheetId="0" hidden="1">EPMFormattingSheet!$L$89</definedName>
    <definedName name="MemberSecondHeaderUseItem_6" localSheetId="3" hidden="1">'EPMFormattingSheet (2)'!$L$89</definedName>
    <definedName name="MemberSecondHeaderUseItem_7" localSheetId="0" hidden="1">EPMFormattingSheet!$L$92</definedName>
    <definedName name="MemberSecondHeaderUseItem_7" localSheetId="3" hidden="1">'EPMFormattingSheet (2)'!$L$92</definedName>
    <definedName name="MemberSecondHeaderUseItem_8" localSheetId="0" hidden="1">EPMFormattingSheet!$L$95</definedName>
    <definedName name="MemberSecondHeaderUseItem_8" localSheetId="3" hidden="1">'EPMFormattingSheet (2)'!$L$95</definedName>
    <definedName name="MemberSecondHeaderUseItem_9" localSheetId="0" hidden="1">EPMFormattingSheet!$L$98</definedName>
    <definedName name="MemberSecondHeaderUseItem_9" localSheetId="3" hidden="1">'EPMFormattingSheet (2)'!$L$98</definedName>
    <definedName name="MemberSecondHeaderUseLocal" localSheetId="0" hidden="1">EPMFormattingSheet!$L$66</definedName>
    <definedName name="MemberSecondHeaderUseLocal" localSheetId="3" hidden="1">'EPMFormattingSheet (2)'!$L$66</definedName>
    <definedName name="OddDataFirst" localSheetId="0" hidden="1">EPMFormattingSheet!$F$169</definedName>
    <definedName name="OddDataFirst" localSheetId="3" hidden="1">'EPMFormattingSheet (2)'!$F$172</definedName>
    <definedName name="OddDataSecond" localSheetId="0" hidden="1">EPMFormattingSheet!$F$177</definedName>
    <definedName name="OddDataSecond" localSheetId="3" hidden="1">'EPMFormattingSheet (2)'!$F$180</definedName>
    <definedName name="OddDataUseFirst" localSheetId="0" hidden="1">EPMFormattingSheet!$H$169</definedName>
    <definedName name="OddDataUseFirst" localSheetId="3" hidden="1">'EPMFormattingSheet (2)'!$H$172</definedName>
    <definedName name="OddDataUseSecond" localSheetId="0" hidden="1">EPMFormattingSheet!$H$177</definedName>
    <definedName name="OddDataUseSecond" localSheetId="3" hidden="1">'EPMFormattingSheet (2)'!$H$180</definedName>
    <definedName name="OddEvenEndBlock" localSheetId="0" hidden="1">EPMFormattingSheet!$B$182</definedName>
    <definedName name="OddEvenEndBlock" localSheetId="3" hidden="1">'EPMFormattingSheet (2)'!$B$185</definedName>
    <definedName name="OddEvenFirstBlock" localSheetId="0" hidden="1">EPMFormattingSheet!$B$166:$B$173</definedName>
    <definedName name="OddEvenFirstBlock" localSheetId="3" hidden="1">'EPMFormattingSheet (2)'!$B$169:$B$176</definedName>
    <definedName name="OddEvenSecondBlock" localSheetId="0" hidden="1">EPMFormattingSheet!$B$174:$B$181</definedName>
    <definedName name="OddEvenSecondBlock" localSheetId="3" hidden="1">'EPMFormattingSheet (2)'!$B$177:$B$184</definedName>
    <definedName name="OddHeaderFirst" localSheetId="0" hidden="1">EPMFormattingSheet!$J$169</definedName>
    <definedName name="OddHeaderFirst" localSheetId="3" hidden="1">'EPMFormattingSheet (2)'!$J$172</definedName>
    <definedName name="OddHeaderSecond" localSheetId="0" hidden="1">EPMFormattingSheet!$J$177</definedName>
    <definedName name="OddHeaderSecond" localSheetId="3" hidden="1">'EPMFormattingSheet (2)'!$J$180</definedName>
    <definedName name="OddHeaderUseFirst" localSheetId="0" hidden="1">EPMFormattingSheet!$L$169</definedName>
    <definedName name="OddHeaderUseFirst" localSheetId="3" hidden="1">'EPMFormattingSheet (2)'!$L$172</definedName>
    <definedName name="OddHeaderUseSecond" localSheetId="0" hidden="1">EPMFormattingSheet!$L$177</definedName>
    <definedName name="OddHeaderUseSecond" localSheetId="3" hidden="1">'EPMFormattingSheet (2)'!$L$180</definedName>
    <definedName name="PageHeaderDefaultHeader" localSheetId="0" hidden="1">EPMFormattingSheet!$F$188</definedName>
    <definedName name="PageHeaderDefaultHeader" localSheetId="3" hidden="1">'EPMFormattingSheet (2)'!$F$191</definedName>
    <definedName name="PageHeaderDefaultHeaderUse" localSheetId="0" hidden="1">EPMFormattingSheet!$H$188:$L$188</definedName>
    <definedName name="PageHeaderDefaultHeaderUse" localSheetId="3" hidden="1">'EPMFormattingSheet (2)'!$H$191:$L$191</definedName>
    <definedName name="RemoveLevelFirst" localSheetId="0" hidden="1">EPMFormattingSheet!$D$26</definedName>
    <definedName name="RemoveLevelFirst" localSheetId="3" hidden="1">'EPMFormattingSheet (2)'!$D$26</definedName>
    <definedName name="RemoveLevelSecond" localSheetId="0" hidden="1">EPMFormattingSheet!$D$47</definedName>
    <definedName name="RemoveLevelSecond" localSheetId="3" hidden="1">'EPMFormattingSheet (2)'!$D$47</definedName>
  </definedNames>
  <calcPr calcId="152511"/>
</workbook>
</file>

<file path=xl/calcChain.xml><?xml version="1.0" encoding="utf-8"?>
<calcChain xmlns="http://schemas.openxmlformats.org/spreadsheetml/2006/main">
  <c r="T57" i="6" l="1"/>
  <c r="R57" i="6"/>
  <c r="T56" i="6"/>
  <c r="R56" i="6"/>
  <c r="T55" i="6"/>
  <c r="R55" i="6"/>
  <c r="T54" i="6"/>
  <c r="R54" i="6"/>
  <c r="T53" i="6"/>
  <c r="R53" i="6"/>
  <c r="T52" i="6"/>
  <c r="R52" i="6"/>
  <c r="T51" i="6"/>
  <c r="R51" i="6"/>
  <c r="Z49" i="6"/>
  <c r="Y49" i="6"/>
  <c r="X49" i="6"/>
  <c r="W49" i="6"/>
  <c r="V49" i="6"/>
  <c r="U49" i="6"/>
  <c r="T49" i="6"/>
  <c r="S49" i="6"/>
  <c r="Z48" i="6"/>
  <c r="Y48" i="6"/>
  <c r="X48" i="6"/>
  <c r="W48" i="6"/>
  <c r="V48" i="6"/>
  <c r="U48" i="6"/>
  <c r="T48" i="6"/>
  <c r="S48" i="6"/>
  <c r="Z47" i="6"/>
  <c r="Y47" i="6"/>
  <c r="X47" i="6"/>
  <c r="W47" i="6"/>
  <c r="V47" i="6"/>
  <c r="U47" i="6"/>
  <c r="T47" i="6"/>
  <c r="S47" i="6"/>
  <c r="AC40" i="6"/>
  <c r="Z40" i="6"/>
  <c r="X40" i="6"/>
  <c r="V40" i="6"/>
  <c r="U40" i="6"/>
  <c r="T40" i="6"/>
  <c r="S40" i="6"/>
  <c r="B30" i="6"/>
  <c r="C16" i="6"/>
  <c r="C15" i="6"/>
  <c r="C14" i="6"/>
  <c r="C13" i="6"/>
  <c r="C6" i="6"/>
  <c r="C5" i="6"/>
  <c r="G12" i="6"/>
  <c r="E12" i="6"/>
  <c r="H9" i="6"/>
  <c r="G9" i="6"/>
  <c r="J8" i="6"/>
  <c r="E7" i="6"/>
  <c r="E6" i="6"/>
  <c r="G7" i="6"/>
  <c r="G4" i="6"/>
  <c r="E4" i="6"/>
  <c r="T1" i="6"/>
  <c r="AI125" i="1"/>
  <c r="AI124" i="1"/>
  <c r="AI123" i="1"/>
  <c r="AI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X125" i="1"/>
  <c r="V125" i="1"/>
  <c r="T125" i="1"/>
  <c r="R125" i="1"/>
  <c r="P125" i="1"/>
  <c r="O125" i="1"/>
  <c r="N125" i="1"/>
  <c r="M125" i="1"/>
  <c r="X124" i="1"/>
  <c r="V124" i="1"/>
  <c r="T124" i="1"/>
  <c r="R124" i="1"/>
  <c r="P124" i="1"/>
  <c r="O124" i="1"/>
  <c r="N124" i="1"/>
  <c r="M124" i="1"/>
  <c r="X123" i="1"/>
  <c r="V123" i="1"/>
  <c r="T123" i="1"/>
  <c r="R123" i="1"/>
  <c r="P123" i="1"/>
  <c r="O123" i="1"/>
  <c r="N123" i="1"/>
  <c r="M123" i="1"/>
  <c r="X122" i="1"/>
  <c r="V122" i="1"/>
  <c r="T122" i="1"/>
  <c r="R122" i="1"/>
  <c r="P122" i="1"/>
  <c r="O122" i="1"/>
  <c r="N122" i="1"/>
  <c r="M122" i="1"/>
  <c r="X121" i="1"/>
  <c r="V121" i="1"/>
  <c r="T121" i="1"/>
  <c r="R121" i="1"/>
  <c r="P121" i="1"/>
  <c r="O121" i="1"/>
  <c r="N121" i="1"/>
  <c r="M121" i="1"/>
  <c r="X120" i="1"/>
  <c r="V120" i="1"/>
  <c r="T120" i="1"/>
  <c r="R120" i="1"/>
  <c r="P120" i="1"/>
  <c r="O120" i="1"/>
  <c r="N120" i="1"/>
  <c r="M120" i="1"/>
  <c r="X119" i="1"/>
  <c r="V119" i="1"/>
  <c r="T119" i="1"/>
  <c r="R119" i="1"/>
  <c r="P119" i="1"/>
  <c r="O119" i="1"/>
  <c r="N119" i="1"/>
  <c r="M119" i="1"/>
  <c r="X118" i="1"/>
  <c r="V118" i="1"/>
  <c r="T118" i="1"/>
  <c r="R118" i="1"/>
  <c r="P118" i="1"/>
  <c r="O118" i="1"/>
  <c r="N118" i="1"/>
  <c r="M118" i="1"/>
  <c r="X117" i="1"/>
  <c r="V117" i="1"/>
  <c r="T117" i="1"/>
  <c r="R117" i="1"/>
  <c r="P117" i="1"/>
  <c r="O117" i="1"/>
  <c r="N117" i="1"/>
  <c r="M117" i="1"/>
  <c r="X116" i="1"/>
  <c r="V116" i="1"/>
  <c r="T116" i="1"/>
  <c r="R116" i="1"/>
  <c r="P116" i="1"/>
  <c r="O116" i="1"/>
  <c r="N116" i="1"/>
  <c r="M116" i="1"/>
  <c r="X115" i="1"/>
  <c r="V115" i="1"/>
  <c r="T115" i="1"/>
  <c r="R115" i="1"/>
  <c r="P115" i="1"/>
  <c r="O115" i="1"/>
  <c r="N115" i="1"/>
  <c r="M115" i="1"/>
  <c r="X114" i="1"/>
  <c r="V114" i="1"/>
  <c r="T114" i="1"/>
  <c r="R114" i="1"/>
  <c r="P114" i="1"/>
  <c r="O114" i="1"/>
  <c r="N114" i="1"/>
  <c r="M114" i="1"/>
  <c r="X113" i="1"/>
  <c r="V113" i="1"/>
  <c r="T113" i="1"/>
  <c r="R113" i="1"/>
  <c r="P113" i="1"/>
  <c r="O113" i="1"/>
  <c r="N113" i="1"/>
  <c r="M113" i="1"/>
  <c r="X112" i="1"/>
  <c r="V112" i="1"/>
  <c r="T112" i="1"/>
  <c r="R112" i="1"/>
  <c r="P112" i="1"/>
  <c r="O112" i="1"/>
  <c r="N112" i="1"/>
  <c r="M112" i="1"/>
  <c r="X111" i="1"/>
  <c r="V111" i="1"/>
  <c r="T111" i="1"/>
  <c r="R111" i="1"/>
  <c r="P111" i="1"/>
  <c r="O111" i="1"/>
  <c r="N111" i="1"/>
  <c r="M111" i="1"/>
  <c r="X110" i="1"/>
  <c r="V110" i="1"/>
  <c r="T110" i="1"/>
  <c r="R110" i="1"/>
  <c r="P110" i="1"/>
  <c r="O110" i="1"/>
  <c r="N110" i="1"/>
  <c r="M110" i="1"/>
  <c r="X109" i="1"/>
  <c r="V109" i="1"/>
  <c r="T109" i="1"/>
  <c r="R109" i="1"/>
  <c r="P109" i="1"/>
  <c r="O109" i="1"/>
  <c r="N109" i="1"/>
  <c r="M109" i="1"/>
  <c r="X108" i="1"/>
  <c r="V108" i="1"/>
  <c r="T108" i="1"/>
  <c r="R108" i="1"/>
  <c r="P108" i="1"/>
  <c r="O108" i="1"/>
  <c r="N108" i="1"/>
  <c r="M108" i="1"/>
  <c r="X107" i="1"/>
  <c r="V107" i="1"/>
  <c r="T107" i="1"/>
  <c r="R107" i="1"/>
  <c r="P107" i="1"/>
  <c r="O107" i="1"/>
  <c r="N107" i="1"/>
  <c r="M107" i="1"/>
  <c r="X106" i="1"/>
  <c r="V106" i="1"/>
  <c r="T106" i="1"/>
  <c r="R106" i="1"/>
  <c r="P106" i="1"/>
  <c r="O106" i="1"/>
  <c r="N106" i="1"/>
  <c r="M106" i="1"/>
  <c r="X105" i="1"/>
  <c r="V105" i="1"/>
  <c r="T105" i="1"/>
  <c r="R105" i="1"/>
  <c r="P105" i="1"/>
  <c r="O105" i="1"/>
  <c r="N105" i="1"/>
  <c r="M105" i="1"/>
  <c r="X104" i="1"/>
  <c r="V104" i="1"/>
  <c r="T104" i="1"/>
  <c r="R104" i="1"/>
  <c r="P104" i="1"/>
  <c r="O104" i="1"/>
  <c r="N104" i="1"/>
  <c r="M104" i="1"/>
  <c r="X103" i="1"/>
  <c r="V103" i="1"/>
  <c r="T103" i="1"/>
  <c r="R103" i="1"/>
  <c r="P103" i="1"/>
  <c r="O103" i="1"/>
  <c r="N103" i="1"/>
  <c r="M103" i="1"/>
  <c r="X102" i="1"/>
  <c r="V102" i="1"/>
  <c r="T102" i="1"/>
  <c r="R102" i="1"/>
  <c r="P102" i="1"/>
  <c r="O102" i="1"/>
  <c r="N102" i="1"/>
  <c r="M102" i="1"/>
  <c r="X101" i="1"/>
  <c r="V101" i="1"/>
  <c r="T101" i="1"/>
  <c r="R101" i="1"/>
  <c r="P101" i="1"/>
  <c r="O101" i="1"/>
  <c r="N101" i="1"/>
  <c r="M101" i="1"/>
  <c r="X100" i="1"/>
  <c r="V100" i="1"/>
  <c r="T100" i="1"/>
  <c r="R100" i="1"/>
  <c r="P100" i="1"/>
  <c r="O100" i="1"/>
  <c r="N100" i="1"/>
  <c r="M100" i="1"/>
  <c r="X99" i="1"/>
  <c r="V99" i="1"/>
  <c r="T99" i="1"/>
  <c r="R99" i="1"/>
  <c r="P99" i="1"/>
  <c r="O99" i="1"/>
  <c r="N99" i="1"/>
  <c r="M99" i="1"/>
  <c r="X98" i="1"/>
  <c r="V98" i="1"/>
  <c r="T98" i="1"/>
  <c r="R98" i="1"/>
  <c r="P98" i="1"/>
  <c r="O98" i="1"/>
  <c r="N98" i="1"/>
  <c r="M98" i="1"/>
  <c r="X97" i="1"/>
  <c r="V97" i="1"/>
  <c r="T97" i="1"/>
  <c r="R97" i="1"/>
  <c r="P97" i="1"/>
  <c r="O97" i="1"/>
  <c r="N97" i="1"/>
  <c r="M97" i="1"/>
  <c r="X96" i="1"/>
  <c r="V96" i="1"/>
  <c r="T96" i="1"/>
  <c r="R96" i="1"/>
  <c r="P96" i="1"/>
  <c r="O96" i="1"/>
  <c r="N96" i="1"/>
  <c r="M96" i="1"/>
  <c r="X95" i="1"/>
  <c r="V95" i="1"/>
  <c r="T95" i="1"/>
  <c r="R95" i="1"/>
  <c r="P95" i="1"/>
  <c r="O95" i="1"/>
  <c r="N95" i="1"/>
  <c r="M95" i="1"/>
  <c r="X94" i="1"/>
  <c r="V94" i="1"/>
  <c r="T94" i="1"/>
  <c r="R94" i="1"/>
  <c r="P94" i="1"/>
  <c r="O94" i="1"/>
  <c r="N94" i="1"/>
  <c r="M94" i="1"/>
  <c r="X93" i="1"/>
  <c r="V93" i="1"/>
  <c r="T93" i="1"/>
  <c r="R93" i="1"/>
  <c r="P93" i="1"/>
  <c r="O93" i="1"/>
  <c r="N93" i="1"/>
  <c r="M93" i="1"/>
  <c r="X92" i="1"/>
  <c r="V92" i="1"/>
  <c r="T92" i="1"/>
  <c r="R92" i="1"/>
  <c r="P92" i="1"/>
  <c r="O92" i="1"/>
  <c r="N92" i="1"/>
  <c r="M92" i="1"/>
  <c r="X91" i="1"/>
  <c r="V91" i="1"/>
  <c r="T91" i="1"/>
  <c r="R91" i="1"/>
  <c r="P91" i="1"/>
  <c r="O91" i="1"/>
  <c r="N91" i="1"/>
  <c r="M91" i="1"/>
  <c r="X90" i="1"/>
  <c r="V90" i="1"/>
  <c r="T90" i="1"/>
  <c r="R90" i="1"/>
  <c r="P90" i="1"/>
  <c r="O90" i="1"/>
  <c r="N90" i="1"/>
  <c r="M90" i="1"/>
  <c r="X89" i="1"/>
  <c r="V89" i="1"/>
  <c r="T89" i="1"/>
  <c r="R89" i="1"/>
  <c r="P89" i="1"/>
  <c r="O89" i="1"/>
  <c r="N89" i="1"/>
  <c r="M89" i="1"/>
  <c r="X88" i="1"/>
  <c r="V88" i="1"/>
  <c r="T88" i="1"/>
  <c r="R88" i="1"/>
  <c r="P88" i="1"/>
  <c r="O88" i="1"/>
  <c r="N88" i="1"/>
  <c r="M88" i="1"/>
  <c r="X87" i="1"/>
  <c r="V87" i="1"/>
  <c r="T87" i="1"/>
  <c r="R87" i="1"/>
  <c r="P87" i="1"/>
  <c r="O87" i="1"/>
  <c r="N87" i="1"/>
  <c r="M87" i="1"/>
  <c r="X86" i="1"/>
  <c r="V86" i="1"/>
  <c r="T86" i="1"/>
  <c r="R86" i="1"/>
  <c r="P86" i="1"/>
  <c r="O86" i="1"/>
  <c r="N86" i="1"/>
  <c r="M86" i="1"/>
  <c r="X85" i="1"/>
  <c r="V85" i="1"/>
  <c r="T85" i="1"/>
  <c r="R85" i="1"/>
  <c r="P85" i="1"/>
  <c r="O85" i="1"/>
  <c r="N85" i="1"/>
  <c r="M85" i="1"/>
  <c r="X84" i="1"/>
  <c r="V84" i="1"/>
  <c r="T84" i="1"/>
  <c r="R84" i="1"/>
  <c r="P84" i="1"/>
  <c r="O84" i="1"/>
  <c r="N84" i="1"/>
  <c r="M84" i="1"/>
  <c r="X83" i="1"/>
  <c r="V83" i="1"/>
  <c r="T83" i="1"/>
  <c r="R83" i="1"/>
  <c r="P83" i="1"/>
  <c r="O83" i="1"/>
  <c r="N83" i="1"/>
  <c r="M83" i="1"/>
  <c r="X82" i="1"/>
  <c r="V82" i="1"/>
  <c r="T82" i="1"/>
  <c r="R82" i="1"/>
  <c r="P82" i="1"/>
  <c r="O82" i="1"/>
  <c r="N82" i="1"/>
  <c r="M82" i="1"/>
  <c r="X81" i="1"/>
  <c r="V81" i="1"/>
  <c r="T81" i="1"/>
  <c r="R81" i="1"/>
  <c r="P81" i="1"/>
  <c r="O81" i="1"/>
  <c r="N81" i="1"/>
  <c r="M81" i="1"/>
  <c r="X80" i="1"/>
  <c r="V80" i="1"/>
  <c r="T80" i="1"/>
  <c r="R80" i="1"/>
  <c r="P80" i="1"/>
  <c r="O80" i="1"/>
  <c r="N80" i="1"/>
  <c r="M80" i="1"/>
  <c r="X79" i="1"/>
  <c r="V79" i="1"/>
  <c r="T79" i="1"/>
  <c r="R79" i="1"/>
  <c r="P79" i="1"/>
  <c r="O79" i="1"/>
  <c r="N79" i="1"/>
  <c r="M79" i="1"/>
  <c r="X78" i="1"/>
  <c r="V78" i="1"/>
  <c r="T78" i="1"/>
  <c r="R78" i="1"/>
  <c r="P78" i="1"/>
  <c r="O78" i="1"/>
  <c r="N78" i="1"/>
  <c r="M78" i="1"/>
  <c r="X77" i="1"/>
  <c r="V77" i="1"/>
  <c r="T77" i="1"/>
  <c r="R77" i="1"/>
  <c r="P77" i="1"/>
  <c r="O77" i="1"/>
  <c r="N77" i="1"/>
  <c r="M77" i="1"/>
  <c r="X76" i="1"/>
  <c r="V76" i="1"/>
  <c r="T76" i="1"/>
  <c r="R76" i="1"/>
  <c r="P76" i="1"/>
  <c r="O76" i="1"/>
  <c r="N76" i="1"/>
  <c r="M76" i="1"/>
  <c r="X75" i="1"/>
  <c r="V75" i="1"/>
  <c r="T75" i="1"/>
  <c r="R75" i="1"/>
  <c r="P75" i="1"/>
  <c r="O75" i="1"/>
  <c r="N75" i="1"/>
  <c r="M75" i="1"/>
  <c r="X74" i="1"/>
  <c r="V74" i="1"/>
  <c r="T74" i="1"/>
  <c r="R74" i="1"/>
  <c r="P74" i="1"/>
  <c r="O74" i="1"/>
  <c r="N74" i="1"/>
  <c r="M74" i="1"/>
  <c r="X73" i="1"/>
  <c r="V73" i="1"/>
  <c r="T73" i="1"/>
  <c r="R73" i="1"/>
  <c r="P73" i="1"/>
  <c r="O73" i="1"/>
  <c r="N73" i="1"/>
  <c r="M73" i="1"/>
  <c r="X72" i="1"/>
  <c r="V72" i="1"/>
  <c r="T72" i="1"/>
  <c r="R72" i="1"/>
  <c r="P72" i="1"/>
  <c r="O72" i="1"/>
  <c r="N72" i="1"/>
  <c r="M72" i="1"/>
  <c r="X71" i="1"/>
  <c r="V71" i="1"/>
  <c r="T71" i="1"/>
  <c r="R71" i="1"/>
  <c r="P71" i="1"/>
  <c r="O71" i="1"/>
  <c r="N71" i="1"/>
  <c r="M71" i="1"/>
  <c r="X70" i="1"/>
  <c r="V70" i="1"/>
  <c r="T70" i="1"/>
  <c r="R70" i="1"/>
  <c r="P70" i="1"/>
  <c r="O70" i="1"/>
  <c r="N70" i="1"/>
  <c r="M70" i="1"/>
  <c r="X69" i="1"/>
  <c r="V69" i="1"/>
  <c r="T69" i="1"/>
  <c r="R69" i="1"/>
  <c r="P69" i="1"/>
  <c r="O69" i="1"/>
  <c r="N69" i="1"/>
  <c r="M69" i="1"/>
  <c r="X68" i="1"/>
  <c r="V68" i="1"/>
  <c r="T68" i="1"/>
  <c r="R68" i="1"/>
  <c r="P68" i="1"/>
  <c r="O68" i="1"/>
  <c r="N68" i="1"/>
  <c r="M68" i="1"/>
  <c r="X67" i="1"/>
  <c r="V67" i="1"/>
  <c r="T67" i="1"/>
  <c r="R67" i="1"/>
  <c r="P67" i="1"/>
  <c r="O67" i="1"/>
  <c r="N67" i="1"/>
  <c r="M67" i="1"/>
  <c r="X66" i="1"/>
  <c r="V66" i="1"/>
  <c r="T66" i="1"/>
  <c r="R66" i="1"/>
  <c r="P66" i="1"/>
  <c r="O66" i="1"/>
  <c r="N66" i="1"/>
  <c r="M66" i="1"/>
  <c r="X65" i="1"/>
  <c r="V65" i="1"/>
  <c r="T65" i="1"/>
  <c r="R65" i="1"/>
  <c r="P65" i="1"/>
  <c r="O65" i="1"/>
  <c r="N65" i="1"/>
  <c r="M65" i="1"/>
  <c r="X64" i="1"/>
  <c r="V64" i="1"/>
  <c r="T64" i="1"/>
  <c r="R64" i="1"/>
  <c r="P64" i="1"/>
  <c r="O64" i="1"/>
  <c r="N64" i="1"/>
  <c r="M64" i="1"/>
  <c r="X63" i="1"/>
  <c r="V63" i="1"/>
  <c r="T63" i="1"/>
  <c r="R63" i="1"/>
  <c r="P63" i="1"/>
  <c r="O63" i="1"/>
  <c r="N63" i="1"/>
  <c r="M63" i="1"/>
  <c r="X62" i="1"/>
  <c r="V62" i="1"/>
  <c r="T62" i="1"/>
  <c r="R62" i="1"/>
  <c r="P62" i="1"/>
  <c r="O62" i="1"/>
  <c r="N62" i="1"/>
  <c r="M62" i="1"/>
  <c r="X61" i="1"/>
  <c r="V61" i="1"/>
  <c r="T61" i="1"/>
  <c r="R61" i="1"/>
  <c r="P61" i="1"/>
  <c r="O61" i="1"/>
  <c r="N61" i="1"/>
  <c r="M61" i="1"/>
  <c r="X60" i="1"/>
  <c r="V60" i="1"/>
  <c r="T60" i="1"/>
  <c r="R60" i="1"/>
  <c r="P60" i="1"/>
  <c r="O60" i="1"/>
  <c r="N60" i="1"/>
  <c r="M60" i="1"/>
  <c r="X59" i="1"/>
  <c r="V59" i="1"/>
  <c r="T59" i="1"/>
  <c r="R59" i="1"/>
  <c r="P59" i="1"/>
  <c r="O59" i="1"/>
  <c r="N59" i="1"/>
  <c r="M59" i="1"/>
  <c r="X58" i="1"/>
  <c r="V58" i="1"/>
  <c r="T58" i="1"/>
  <c r="R58" i="1"/>
  <c r="P58" i="1"/>
  <c r="O58" i="1"/>
  <c r="N58" i="1"/>
  <c r="M58" i="1"/>
  <c r="X57" i="1"/>
  <c r="V57" i="1"/>
  <c r="T57" i="1"/>
  <c r="R57" i="1"/>
  <c r="P57" i="1"/>
  <c r="O57" i="1"/>
  <c r="N57" i="1"/>
  <c r="M57" i="1"/>
  <c r="X56" i="1"/>
  <c r="V56" i="1"/>
  <c r="T56" i="1"/>
  <c r="R56" i="1"/>
  <c r="P56" i="1"/>
  <c r="O56" i="1"/>
  <c r="N56" i="1"/>
  <c r="M56" i="1"/>
  <c r="X55" i="1"/>
  <c r="V55" i="1"/>
  <c r="T55" i="1"/>
  <c r="R55" i="1"/>
  <c r="P55" i="1"/>
  <c r="O55" i="1"/>
  <c r="N55" i="1"/>
  <c r="M55" i="1"/>
  <c r="X54" i="1"/>
  <c r="V54" i="1"/>
  <c r="T54" i="1"/>
  <c r="R54" i="1"/>
  <c r="P54" i="1"/>
  <c r="O54" i="1"/>
  <c r="N54" i="1"/>
  <c r="M54" i="1"/>
  <c r="X53" i="1"/>
  <c r="V53" i="1"/>
  <c r="T53" i="1"/>
  <c r="R53" i="1"/>
  <c r="P53" i="1"/>
  <c r="O53" i="1"/>
  <c r="N53" i="1"/>
  <c r="M53" i="1"/>
  <c r="X52" i="1"/>
  <c r="V52" i="1"/>
  <c r="T52" i="1"/>
  <c r="R52" i="1"/>
  <c r="P52" i="1"/>
  <c r="O52" i="1"/>
  <c r="N52" i="1"/>
  <c r="M52" i="1"/>
  <c r="X51" i="1"/>
  <c r="V51" i="1"/>
  <c r="T51" i="1"/>
  <c r="R51" i="1"/>
  <c r="P51" i="1"/>
  <c r="O51" i="1"/>
  <c r="N51" i="1"/>
  <c r="M51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Z40" i="1"/>
  <c r="V40" i="1"/>
  <c r="U40" i="1"/>
  <c r="T40" i="1"/>
  <c r="S40" i="1"/>
  <c r="R40" i="1"/>
  <c r="Q40" i="1"/>
  <c r="B30" i="1"/>
  <c r="C14" i="1"/>
  <c r="C13" i="1"/>
  <c r="C6" i="1"/>
  <c r="C5" i="1"/>
  <c r="G12" i="1"/>
  <c r="E12" i="1"/>
  <c r="H9" i="1"/>
  <c r="G9" i="1"/>
  <c r="J8" i="1"/>
  <c r="E7" i="1"/>
  <c r="E6" i="1"/>
  <c r="G7" i="1"/>
  <c r="G4" i="1"/>
  <c r="E4" i="1"/>
  <c r="T1" i="1"/>
  <c r="U57" i="6"/>
  <c r="V57" i="6"/>
  <c r="W57" i="6"/>
  <c r="X57" i="6"/>
  <c r="Y57" i="6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51" i="1"/>
  <c r="Y125" i="1"/>
  <c r="Z125" i="1"/>
  <c r="AA125" i="1"/>
  <c r="AB125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51" i="1"/>
  <c r="S56" i="6" l="1"/>
  <c r="S54" i="6"/>
  <c r="S52" i="6"/>
  <c r="S57" i="6"/>
  <c r="S55" i="6"/>
  <c r="S53" i="6"/>
  <c r="S51" i="6"/>
  <c r="W125" i="1"/>
  <c r="U125" i="1"/>
  <c r="S125" i="1"/>
  <c r="Q125" i="1"/>
  <c r="W124" i="1"/>
  <c r="U124" i="1"/>
  <c r="S124" i="1"/>
  <c r="Q124" i="1"/>
  <c r="W123" i="1"/>
  <c r="U123" i="1"/>
  <c r="S123" i="1"/>
  <c r="Q123" i="1"/>
  <c r="S122" i="1"/>
  <c r="Q122" i="1"/>
  <c r="W122" i="1"/>
  <c r="U122" i="1"/>
  <c r="W121" i="1"/>
  <c r="U121" i="1"/>
  <c r="S121" i="1"/>
  <c r="Q121" i="1"/>
  <c r="W120" i="1"/>
  <c r="U120" i="1"/>
  <c r="S120" i="1"/>
  <c r="Q120" i="1"/>
  <c r="W119" i="1"/>
  <c r="U119" i="1"/>
  <c r="S119" i="1"/>
  <c r="Q119" i="1"/>
  <c r="S118" i="1"/>
  <c r="Q118" i="1"/>
  <c r="W118" i="1"/>
  <c r="U118" i="1"/>
  <c r="W117" i="1"/>
  <c r="U117" i="1"/>
  <c r="S117" i="1"/>
  <c r="Q117" i="1"/>
  <c r="W116" i="1"/>
  <c r="U116" i="1"/>
  <c r="S116" i="1"/>
  <c r="Q116" i="1"/>
  <c r="W115" i="1"/>
  <c r="U115" i="1"/>
  <c r="S115" i="1"/>
  <c r="Q115" i="1"/>
  <c r="S114" i="1"/>
  <c r="Q114" i="1"/>
  <c r="W114" i="1"/>
  <c r="U114" i="1"/>
  <c r="W113" i="1"/>
  <c r="U113" i="1"/>
  <c r="S113" i="1"/>
  <c r="Q113" i="1"/>
  <c r="W112" i="1"/>
  <c r="U112" i="1"/>
  <c r="S112" i="1"/>
  <c r="Q112" i="1"/>
  <c r="W111" i="1"/>
  <c r="U111" i="1"/>
  <c r="S111" i="1"/>
  <c r="Q111" i="1"/>
  <c r="S110" i="1"/>
  <c r="Q110" i="1"/>
  <c r="W110" i="1"/>
  <c r="U110" i="1"/>
  <c r="W109" i="1"/>
  <c r="U109" i="1"/>
  <c r="S109" i="1"/>
  <c r="Q109" i="1"/>
  <c r="W108" i="1"/>
  <c r="U108" i="1"/>
  <c r="S108" i="1"/>
  <c r="Q108" i="1"/>
  <c r="W107" i="1"/>
  <c r="U107" i="1"/>
  <c r="S107" i="1"/>
  <c r="Q107" i="1"/>
  <c r="S106" i="1"/>
  <c r="Q106" i="1"/>
  <c r="W106" i="1"/>
  <c r="U106" i="1"/>
  <c r="W105" i="1"/>
  <c r="U105" i="1"/>
  <c r="S105" i="1"/>
  <c r="Q105" i="1"/>
  <c r="W104" i="1"/>
  <c r="U104" i="1"/>
  <c r="S104" i="1"/>
  <c r="Q104" i="1"/>
  <c r="W103" i="1"/>
  <c r="U103" i="1"/>
  <c r="S103" i="1"/>
  <c r="Q103" i="1"/>
  <c r="S102" i="1"/>
  <c r="Q102" i="1"/>
  <c r="W102" i="1"/>
  <c r="U102" i="1"/>
  <c r="W101" i="1"/>
  <c r="U101" i="1"/>
  <c r="S101" i="1"/>
  <c r="Q101" i="1"/>
  <c r="W100" i="1"/>
  <c r="U100" i="1"/>
  <c r="S100" i="1"/>
  <c r="Q100" i="1"/>
  <c r="W99" i="1"/>
  <c r="U99" i="1"/>
  <c r="S99" i="1"/>
  <c r="Q99" i="1"/>
  <c r="S98" i="1"/>
  <c r="Q98" i="1"/>
  <c r="W98" i="1"/>
  <c r="U98" i="1"/>
  <c r="W97" i="1"/>
  <c r="U97" i="1"/>
  <c r="S97" i="1"/>
  <c r="Q97" i="1"/>
  <c r="W96" i="1"/>
  <c r="U96" i="1"/>
  <c r="S96" i="1"/>
  <c r="Q96" i="1"/>
  <c r="W95" i="1"/>
  <c r="U95" i="1"/>
  <c r="S95" i="1"/>
  <c r="Q95" i="1"/>
  <c r="S94" i="1"/>
  <c r="Q94" i="1"/>
  <c r="W94" i="1"/>
  <c r="U94" i="1"/>
  <c r="W93" i="1"/>
  <c r="U93" i="1"/>
  <c r="S93" i="1"/>
  <c r="Q93" i="1"/>
  <c r="W92" i="1"/>
  <c r="U92" i="1"/>
  <c r="S92" i="1"/>
  <c r="Q92" i="1"/>
  <c r="W91" i="1"/>
  <c r="U91" i="1"/>
  <c r="S91" i="1"/>
  <c r="Q91" i="1"/>
  <c r="S90" i="1"/>
  <c r="Q90" i="1"/>
  <c r="W90" i="1"/>
  <c r="U90" i="1"/>
  <c r="W89" i="1"/>
  <c r="U89" i="1"/>
  <c r="S89" i="1"/>
  <c r="Q89" i="1"/>
  <c r="W88" i="1"/>
  <c r="U88" i="1"/>
  <c r="S88" i="1"/>
  <c r="Q88" i="1"/>
  <c r="W87" i="1"/>
  <c r="U87" i="1"/>
  <c r="S87" i="1"/>
  <c r="Q87" i="1"/>
  <c r="S86" i="1"/>
  <c r="Q86" i="1"/>
  <c r="W86" i="1"/>
  <c r="U86" i="1"/>
  <c r="W85" i="1"/>
  <c r="U85" i="1"/>
  <c r="S85" i="1"/>
  <c r="Q85" i="1"/>
  <c r="W84" i="1"/>
  <c r="U84" i="1"/>
  <c r="S84" i="1"/>
  <c r="Q84" i="1"/>
  <c r="W83" i="1"/>
  <c r="U83" i="1"/>
  <c r="S83" i="1"/>
  <c r="Q83" i="1"/>
  <c r="S82" i="1"/>
  <c r="Q82" i="1"/>
  <c r="W82" i="1"/>
  <c r="U82" i="1"/>
  <c r="W81" i="1"/>
  <c r="U81" i="1"/>
  <c r="S81" i="1"/>
  <c r="Q81" i="1"/>
  <c r="W80" i="1"/>
  <c r="U80" i="1"/>
  <c r="S80" i="1"/>
  <c r="Q80" i="1"/>
  <c r="W79" i="1"/>
  <c r="U79" i="1"/>
  <c r="S79" i="1"/>
  <c r="Q79" i="1"/>
  <c r="S78" i="1"/>
  <c r="Q78" i="1"/>
  <c r="W78" i="1"/>
  <c r="U78" i="1"/>
  <c r="W77" i="1"/>
  <c r="U77" i="1"/>
  <c r="S77" i="1"/>
  <c r="Q77" i="1"/>
  <c r="W76" i="1"/>
  <c r="U76" i="1"/>
  <c r="S76" i="1"/>
  <c r="Q76" i="1"/>
  <c r="W75" i="1"/>
  <c r="U75" i="1"/>
  <c r="S75" i="1"/>
  <c r="Q75" i="1"/>
  <c r="S74" i="1"/>
  <c r="Q74" i="1"/>
  <c r="W74" i="1"/>
  <c r="U74" i="1"/>
  <c r="W73" i="1"/>
  <c r="U73" i="1"/>
  <c r="S73" i="1"/>
  <c r="Q73" i="1"/>
  <c r="W72" i="1"/>
  <c r="U72" i="1"/>
  <c r="S72" i="1"/>
  <c r="Q72" i="1"/>
  <c r="W71" i="1"/>
  <c r="U71" i="1"/>
  <c r="S71" i="1"/>
  <c r="Q71" i="1"/>
  <c r="S70" i="1"/>
  <c r="Q70" i="1"/>
  <c r="W70" i="1"/>
  <c r="U70" i="1"/>
  <c r="W69" i="1"/>
  <c r="U69" i="1"/>
  <c r="S69" i="1"/>
  <c r="Q69" i="1"/>
  <c r="W68" i="1"/>
  <c r="U68" i="1"/>
  <c r="S68" i="1"/>
  <c r="Q68" i="1"/>
  <c r="W67" i="1"/>
  <c r="U67" i="1"/>
  <c r="S67" i="1"/>
  <c r="Q67" i="1"/>
  <c r="Q66" i="1"/>
  <c r="W66" i="1"/>
  <c r="U66" i="1"/>
  <c r="S66" i="1"/>
  <c r="W65" i="1"/>
  <c r="U65" i="1"/>
  <c r="S65" i="1"/>
  <c r="Q65" i="1"/>
  <c r="W64" i="1"/>
  <c r="U64" i="1"/>
  <c r="S64" i="1"/>
  <c r="Q64" i="1"/>
  <c r="W63" i="1"/>
  <c r="U63" i="1"/>
  <c r="S63" i="1"/>
  <c r="Q63" i="1"/>
  <c r="Q62" i="1"/>
  <c r="W62" i="1"/>
  <c r="U62" i="1"/>
  <c r="S62" i="1"/>
  <c r="W61" i="1"/>
  <c r="U61" i="1"/>
  <c r="S61" i="1"/>
  <c r="Q61" i="1"/>
  <c r="W60" i="1"/>
  <c r="U60" i="1"/>
  <c r="S60" i="1"/>
  <c r="Q60" i="1"/>
  <c r="W59" i="1"/>
  <c r="U59" i="1"/>
  <c r="S59" i="1"/>
  <c r="Q59" i="1"/>
  <c r="Q58" i="1"/>
  <c r="W58" i="1"/>
  <c r="U58" i="1"/>
  <c r="S58" i="1"/>
  <c r="W57" i="1"/>
  <c r="U57" i="1"/>
  <c r="S57" i="1"/>
  <c r="Q57" i="1"/>
  <c r="W56" i="1"/>
  <c r="U56" i="1"/>
  <c r="S56" i="1"/>
  <c r="Q56" i="1"/>
  <c r="W55" i="1"/>
  <c r="U55" i="1"/>
  <c r="S55" i="1"/>
  <c r="Q55" i="1"/>
  <c r="Q54" i="1"/>
  <c r="W54" i="1"/>
  <c r="U54" i="1"/>
  <c r="S54" i="1"/>
  <c r="W53" i="1"/>
  <c r="U53" i="1"/>
  <c r="S53" i="1"/>
  <c r="Q53" i="1"/>
  <c r="W52" i="1"/>
  <c r="U52" i="1"/>
  <c r="S52" i="1"/>
  <c r="Q52" i="1"/>
  <c r="S51" i="1"/>
  <c r="Q51" i="1"/>
  <c r="W51" i="1"/>
  <c r="U51" i="1"/>
  <c r="AC125" i="1"/>
  <c r="AG125" i="1"/>
  <c r="AE125" i="1"/>
  <c r="AF125" i="1"/>
  <c r="AD125" i="1"/>
  <c r="D45" i="8" l="1"/>
  <c r="D42" i="8"/>
  <c r="D39" i="8"/>
  <c r="D24" i="8"/>
  <c r="D21" i="8"/>
  <c r="D18" i="8"/>
  <c r="AB39" i="6"/>
  <c r="C25" i="6"/>
  <c r="B25" i="6"/>
  <c r="C24" i="6"/>
  <c r="B24" i="6"/>
  <c r="D22" i="6"/>
  <c r="B22" i="6"/>
  <c r="E21" i="6"/>
  <c r="B21" i="6"/>
  <c r="F14" i="6"/>
  <c r="F13" i="6"/>
  <c r="F11" i="6"/>
  <c r="C11" i="6"/>
  <c r="F10" i="6"/>
  <c r="C10" i="6"/>
  <c r="F6" i="6"/>
  <c r="F5" i="6"/>
  <c r="F12" i="6" l="1"/>
  <c r="W39" i="6" s="1"/>
  <c r="J4" i="6"/>
  <c r="C4" i="6"/>
  <c r="J7" i="6"/>
  <c r="C7" i="6"/>
  <c r="AB40" i="6"/>
  <c r="C12" i="6"/>
  <c r="E8" i="6"/>
  <c r="C8" i="6" s="1"/>
  <c r="E22" i="6"/>
  <c r="C22" i="6"/>
  <c r="D9" i="6"/>
  <c r="H8" i="6" l="1"/>
  <c r="Y40" i="6"/>
  <c r="I8" i="6"/>
  <c r="E9" i="6"/>
  <c r="H7" i="6"/>
  <c r="F7" i="6" s="1"/>
  <c r="H4" i="6"/>
  <c r="F4" i="6" s="1"/>
  <c r="Y3" i="6"/>
  <c r="X3" i="6"/>
  <c r="AG46" i="1"/>
  <c r="AF46" i="1"/>
  <c r="D9" i="1" l="1"/>
  <c r="F9" i="6"/>
  <c r="U39" i="6" s="1"/>
  <c r="C9" i="6"/>
  <c r="F8" i="6"/>
  <c r="S39" i="6" s="1"/>
  <c r="E21" i="1"/>
  <c r="B21" i="1"/>
  <c r="T4" i="6" l="1"/>
  <c r="F3" i="6"/>
  <c r="Y42" i="6" s="1"/>
  <c r="X1" i="6"/>
  <c r="V1" i="6"/>
  <c r="Y1" i="6"/>
  <c r="W1" i="6"/>
  <c r="U1" i="6"/>
  <c r="C11" i="1"/>
  <c r="W45" i="6" l="1"/>
  <c r="V45" i="6"/>
  <c r="U45" i="6"/>
  <c r="X45" i="6"/>
  <c r="F5" i="1"/>
  <c r="F6" i="1"/>
  <c r="F10" i="1"/>
  <c r="F11" i="1"/>
  <c r="F13" i="1"/>
  <c r="F14" i="1"/>
  <c r="D45" i="4"/>
  <c r="D42" i="4"/>
  <c r="D39" i="4"/>
  <c r="D24" i="4"/>
  <c r="D21" i="4"/>
  <c r="D18" i="4"/>
  <c r="J4" i="1" l="1"/>
  <c r="E8" i="1"/>
  <c r="C8" i="1" s="1"/>
  <c r="J7" i="1"/>
  <c r="C12" i="1"/>
  <c r="AB3" i="1" s="1"/>
  <c r="C10" i="1"/>
  <c r="C7" i="1"/>
  <c r="C4" i="1"/>
  <c r="E9" i="1"/>
  <c r="AC3" i="1" l="1"/>
  <c r="C9" i="1"/>
  <c r="AA1" i="1" l="1"/>
  <c r="AF1" i="1"/>
  <c r="AE1" i="1"/>
  <c r="AD1" i="1"/>
  <c r="C24" i="1"/>
  <c r="AB45" i="1"/>
  <c r="Y1" i="1"/>
  <c r="Z1" i="1"/>
  <c r="AB1" i="1"/>
  <c r="AC1" i="1"/>
  <c r="F9" i="1"/>
  <c r="S39" i="1" s="1"/>
  <c r="F12" i="1"/>
  <c r="U39" i="1" s="1"/>
  <c r="Y40" i="1" l="1"/>
  <c r="AA45" i="1"/>
  <c r="Y45" i="1"/>
  <c r="I8" i="1"/>
  <c r="T4" i="1"/>
  <c r="H8" i="1"/>
  <c r="H4" i="1"/>
  <c r="F4" i="1" s="1"/>
  <c r="H7" i="1"/>
  <c r="F7" i="1" s="1"/>
  <c r="B25" i="1"/>
  <c r="C25" i="1"/>
  <c r="B24" i="1"/>
  <c r="Z45" i="1"/>
  <c r="F8" i="1" l="1"/>
  <c r="Q39" i="1" s="1"/>
  <c r="C22" i="1"/>
  <c r="E22" i="1"/>
  <c r="D22" i="1" l="1"/>
  <c r="B22" i="1"/>
  <c r="F3" i="1"/>
  <c r="Y42" i="1" s="1"/>
</calcChain>
</file>

<file path=xl/comments1.xml><?xml version="1.0" encoding="utf-8"?>
<comments xmlns="http://schemas.openxmlformats.org/spreadsheetml/2006/main">
  <authors>
    <author>BATOCAJO</author>
    <author>Ajuntament de Barcelona</author>
  </authors>
  <commentList>
    <comment ref="D74" authorId="0" shapeId="0">
      <text>
        <r>
          <rPr>
            <sz val="8"/>
            <color indexed="81"/>
            <rFont val="Tahoma"/>
            <family val="2"/>
          </rPr>
          <t>#NEW_LOCALMEMBER|LocalMember:DESC PROJECTS</t>
        </r>
      </text>
    </comment>
    <comment ref="D77" authorId="0" shapeId="0">
      <text>
        <r>
          <rPr>
            <sz val="8"/>
            <color indexed="81"/>
            <rFont val="Tahoma"/>
            <family val="2"/>
          </rPr>
          <t>#NEW_LOCALMEMBER|LocalMember:ID PROJECTS</t>
        </r>
      </text>
    </comment>
    <comment ref="D80" authorId="0" shapeId="0">
      <text>
        <r>
          <rPr>
            <sz val="8"/>
            <color indexed="81"/>
            <rFont val="Tahoma"/>
            <family val="2"/>
          </rPr>
          <t>#NEW_LOCALMEMBER|LocalMember:DESC FUNCIONAL</t>
        </r>
      </text>
    </comment>
    <comment ref="D83" authorId="0" shapeId="0">
      <text>
        <r>
          <rPr>
            <sz val="8"/>
            <color indexed="81"/>
            <rFont val="Tahoma"/>
            <family val="2"/>
          </rPr>
          <t>#NEW_LOCALMEMBER|LocalMember:ID FUNCIONAL</t>
        </r>
      </text>
    </comment>
    <comment ref="D86" authorId="0" shapeId="0">
      <text>
        <r>
          <rPr>
            <sz val="8"/>
            <color indexed="81"/>
            <rFont val="Tahoma"/>
            <family val="2"/>
          </rPr>
          <t>#NEW_LOCALMEMBER|LocalMember:DESC ECONOMIC</t>
        </r>
      </text>
    </comment>
    <comment ref="D89" authorId="0" shapeId="0">
      <text>
        <r>
          <rPr>
            <sz val="8"/>
            <color indexed="81"/>
            <rFont val="Tahoma"/>
            <family val="2"/>
          </rPr>
          <t>#NEW_LOCALMEMBER|LocalMember:ID ECONOMIC</t>
        </r>
      </text>
    </comment>
    <comment ref="D92" authorId="0" shapeId="0">
      <text>
        <r>
          <rPr>
            <sz val="8"/>
            <color indexed="81"/>
            <rFont val="Tahoma"/>
            <family val="2"/>
          </rPr>
          <t>#NEW_MEMBER|Member:[TIPUS_DATO].[PARENTH1].[TICREDINI]</t>
        </r>
      </text>
    </comment>
    <comment ref="D95" authorId="0" shapeId="0">
      <text>
        <r>
          <rPr>
            <sz val="8"/>
            <color indexed="81"/>
            <rFont val="Tahoma"/>
            <family val="2"/>
          </rPr>
          <t>#NEW_MEMBER|Member:[TIPUS_DATO].[PARENTH1].[TIPREBAS]</t>
        </r>
      </text>
    </comment>
    <comment ref="D98" authorId="0" shapeId="0">
      <text>
        <r>
          <rPr>
            <sz val="8"/>
            <color indexed="81"/>
            <rFont val="Tahoma"/>
            <family val="2"/>
          </rPr>
          <t>#NEW_LOCALMEMBER|LocalMember:Comentaris</t>
        </r>
      </text>
    </comment>
    <comment ref="D101" authorId="0" shapeId="0">
      <text>
        <r>
          <rPr>
            <sz val="8"/>
            <color indexed="81"/>
            <rFont val="Tahoma"/>
            <family val="2"/>
          </rPr>
          <t>#NEW_LOCALMEMBER|LocalMember:Porc de Variacio Base</t>
        </r>
      </text>
    </comment>
    <comment ref="D104" authorId="0" shapeId="0">
      <text>
        <r>
          <rPr>
            <sz val="8"/>
            <color indexed="81"/>
            <rFont val="Tahoma"/>
            <family val="2"/>
          </rPr>
          <t>#NEW_LOCALMEMBER|LocalMember:Porc Variacio XXXX</t>
        </r>
      </text>
    </comment>
    <comment ref="D107" authorId="0" shapeId="0">
      <text>
        <r>
          <rPr>
            <sz val="8"/>
            <color indexed="81"/>
            <rFont val="Tahoma"/>
            <family val="2"/>
          </rPr>
          <t>#NEW_MEMBER|Member:[TIPUS_DATO].[PARENTH1].[TIIMNOPLURIS]</t>
        </r>
      </text>
    </comment>
    <comment ref="D110" authorId="0" shapeId="0">
      <text>
        <r>
          <rPr>
            <sz val="8"/>
            <color indexed="81"/>
            <rFont val="Tahoma"/>
            <family val="2"/>
          </rPr>
          <t>#NEW_MEMBER|Member:[TIPUS_DATO].[PARENTH1].[TIIMPTOTPB]</t>
        </r>
      </text>
    </comment>
    <comment ref="D113" authorId="1" shapeId="0">
      <text>
        <r>
          <rPr>
            <sz val="9"/>
            <color indexed="81"/>
            <rFont val="Tahoma"/>
            <family val="2"/>
          </rPr>
          <t>#NEW_LOCALMEMBER|LocalMember:Variació Base</t>
        </r>
      </text>
    </comment>
    <comment ref="D116" authorId="1" shapeId="0">
      <text>
        <r>
          <rPr>
            <sz val="9"/>
            <color indexed="81"/>
            <rFont val="Tahoma"/>
            <family val="2"/>
          </rPr>
          <t>#NEW_LOCALMEMBER|LocalMember:Variació XXXX</t>
        </r>
      </text>
    </comment>
    <comment ref="D119" authorId="1" shapeId="0">
      <text>
        <r>
          <rPr>
            <sz val="9"/>
            <color indexed="81"/>
            <rFont val="Tahoma"/>
            <family val="2"/>
          </rPr>
          <t>#NEW_MEMBER|Member:[TIPUS_DATO].[PARENTH1].[TIPREMAN]</t>
        </r>
      </text>
    </comment>
    <comment ref="D122" authorId="1" shapeId="0">
      <text>
        <r>
          <rPr>
            <sz val="9"/>
            <color indexed="81"/>
            <rFont val="Tahoma"/>
            <family val="2"/>
          </rPr>
          <t>#NEW_MEMBER|Member:[TIPUS_DATO].[PARENTH1].[TICREDOBLIGA]</t>
        </r>
      </text>
    </comment>
    <comment ref="D125" authorId="1" shapeId="0">
      <text>
        <r>
          <rPr>
            <sz val="9"/>
            <color indexed="81"/>
            <rFont val="Tahoma"/>
            <family val="2"/>
          </rPr>
          <t>#NEW_LOCALMEMBER|LocalMember:ID ORGANIC</t>
        </r>
      </text>
    </comment>
    <comment ref="D128" authorId="1" shapeId="0">
      <text>
        <r>
          <rPr>
            <sz val="9"/>
            <color indexed="81"/>
            <rFont val="Tahoma"/>
            <family val="2"/>
          </rPr>
          <t>#NEW_LOCALMEMBER|LocalMember:DESC ORGANIC</t>
        </r>
      </text>
    </comment>
    <comment ref="D131" authorId="1" shapeId="0">
      <text>
        <r>
          <rPr>
            <sz val="9"/>
            <color indexed="81"/>
            <rFont val="Tahoma"/>
            <family val="2"/>
          </rPr>
          <t>#NEW_MEMBER|Member:[TIPUS_DATO].[PARENTH1].[TICREDLIQUIDA]</t>
        </r>
      </text>
    </comment>
    <comment ref="D134" authorId="1" shapeId="0">
      <text>
        <r>
          <rPr>
            <sz val="9"/>
            <color indexed="81"/>
            <rFont val="Tahoma"/>
            <family val="2"/>
          </rPr>
          <t>#NEW_MEMBER|Member:[TIPUS_DATO].[PARENTH1].[TIPRETOT]</t>
        </r>
      </text>
    </comment>
    <comment ref="D158" authorId="1" shapeId="0">
      <text>
        <r>
          <rPr>
            <sz val="9"/>
            <color indexed="81"/>
            <rFont val="Tahoma"/>
            <family val="2"/>
          </rPr>
          <t>#NEW_LOCALMEMBER|LocalMember:TOTAL</t>
        </r>
      </text>
    </comment>
  </commentList>
</comments>
</file>

<file path=xl/comments2.xml><?xml version="1.0" encoding="utf-8"?>
<comments xmlns="http://schemas.openxmlformats.org/spreadsheetml/2006/main">
  <authors>
    <author>BATOCAJO</author>
    <author>Ajuntament de Barcelona</author>
  </authors>
  <commentList>
    <comment ref="D74" authorId="0" shapeId="0">
      <text>
        <r>
          <rPr>
            <sz val="8"/>
            <color indexed="81"/>
            <rFont val="Tahoma"/>
            <family val="2"/>
          </rPr>
          <t>#NEW_LOCALMEMBER|LocalMember:DESC PROJECTS</t>
        </r>
      </text>
    </comment>
    <comment ref="D77" authorId="0" shapeId="0">
      <text>
        <r>
          <rPr>
            <sz val="8"/>
            <color indexed="81"/>
            <rFont val="Tahoma"/>
            <family val="2"/>
          </rPr>
          <t>#NEW_LOCALMEMBER|LocalMember:ID PROJECTS</t>
        </r>
      </text>
    </comment>
    <comment ref="D80" authorId="0" shapeId="0">
      <text>
        <r>
          <rPr>
            <sz val="8"/>
            <color indexed="81"/>
            <rFont val="Tahoma"/>
            <family val="2"/>
          </rPr>
          <t>#NEW_LOCALMEMBER|LocalMember:DESC FUNCIONAL</t>
        </r>
      </text>
    </comment>
    <comment ref="D83" authorId="0" shapeId="0">
      <text>
        <r>
          <rPr>
            <sz val="8"/>
            <color indexed="81"/>
            <rFont val="Tahoma"/>
            <family val="2"/>
          </rPr>
          <t>#NEW_LOCALMEMBER|LocalMember:ID FUNCIONAL</t>
        </r>
      </text>
    </comment>
    <comment ref="D86" authorId="0" shapeId="0">
      <text>
        <r>
          <rPr>
            <sz val="8"/>
            <color indexed="81"/>
            <rFont val="Tahoma"/>
            <family val="2"/>
          </rPr>
          <t>#NEW_LOCALMEMBER|LocalMember:DESC ECONOMIC</t>
        </r>
      </text>
    </comment>
    <comment ref="D89" authorId="0" shapeId="0">
      <text>
        <r>
          <rPr>
            <sz val="8"/>
            <color indexed="81"/>
            <rFont val="Tahoma"/>
            <family val="2"/>
          </rPr>
          <t>#NEW_LOCALMEMBER|LocalMember:ID ECONOMIC</t>
        </r>
      </text>
    </comment>
    <comment ref="D92" authorId="0" shapeId="0">
      <text>
        <r>
          <rPr>
            <sz val="8"/>
            <color indexed="81"/>
            <rFont val="Tahoma"/>
            <family val="2"/>
          </rPr>
          <t>#NEW_MEMBER|Member:[TIPUS_DATO].[PARENTH1].[TIPREBAS]</t>
        </r>
      </text>
    </comment>
    <comment ref="D95" authorId="0" shapeId="0">
      <text>
        <r>
          <rPr>
            <sz val="8"/>
            <color indexed="81"/>
            <rFont val="Tahoma"/>
            <family val="2"/>
          </rPr>
          <t>#NEW_MEMBER|Member:[TIPUS_DATO].[PARENTH1].[TIPRETOT]</t>
        </r>
      </text>
    </comment>
    <comment ref="D98" authorId="0" shapeId="0">
      <text>
        <r>
          <rPr>
            <sz val="8"/>
            <color indexed="81"/>
            <rFont val="Tahoma"/>
            <family val="2"/>
          </rPr>
          <t>#NEW_LOCALMEMBER|LocalMember:Comentaris</t>
        </r>
      </text>
    </comment>
    <comment ref="D101" authorId="0" shapeId="0">
      <text>
        <r>
          <rPr>
            <sz val="8"/>
            <color indexed="81"/>
            <rFont val="Tahoma"/>
            <family val="2"/>
          </rPr>
          <t>#NEW_LOCALMEMBER|LocalMember:Porc de Variacio Base</t>
        </r>
      </text>
    </comment>
    <comment ref="D104" authorId="0" shapeId="0">
      <text>
        <r>
          <rPr>
            <sz val="8"/>
            <color indexed="81"/>
            <rFont val="Tahoma"/>
            <family val="2"/>
          </rPr>
          <t>#NEW_LOCALMEMBER|LocalMember:Porc Variacio XXXX</t>
        </r>
      </text>
    </comment>
    <comment ref="D107" authorId="0" shapeId="0">
      <text>
        <r>
          <rPr>
            <sz val="8"/>
            <color indexed="81"/>
            <rFont val="Tahoma"/>
            <family val="2"/>
          </rPr>
          <t>#NEW_MEMBER|Member:[TIPUS_DATO].[PARENTH1].[TIIMNOPLURIS]</t>
        </r>
      </text>
    </comment>
    <comment ref="D110" authorId="0" shapeId="0">
      <text>
        <r>
          <rPr>
            <sz val="8"/>
            <color indexed="81"/>
            <rFont val="Tahoma"/>
            <family val="2"/>
          </rPr>
          <t>#NEW_MEMBER|Member:[TIPUS_DATO].[PARENTH1].[TIIMPTOTPB]</t>
        </r>
      </text>
    </comment>
    <comment ref="D113" authorId="1" shapeId="0">
      <text>
        <r>
          <rPr>
            <sz val="9"/>
            <color indexed="81"/>
            <rFont val="Tahoma"/>
            <family val="2"/>
          </rPr>
          <t>#NEW_LOCALMEMBER|LocalMember:Variació Base</t>
        </r>
      </text>
    </comment>
    <comment ref="D116" authorId="1" shapeId="0">
      <text>
        <r>
          <rPr>
            <sz val="9"/>
            <color indexed="81"/>
            <rFont val="Tahoma"/>
            <family val="2"/>
          </rPr>
          <t>#NEW_LOCALMEMBER|LocalMember:Variació XXXX</t>
        </r>
      </text>
    </comment>
    <comment ref="D119" authorId="1" shapeId="0">
      <text>
        <r>
          <rPr>
            <sz val="9"/>
            <color indexed="81"/>
            <rFont val="Tahoma"/>
            <family val="2"/>
          </rPr>
          <t>#NEW_MEMBER|Member:[TIPUS_DATO].[PARENTH1].[TIPREMAN]</t>
        </r>
      </text>
    </comment>
    <comment ref="D122" authorId="1" shapeId="0">
      <text>
        <r>
          <rPr>
            <sz val="9"/>
            <color indexed="81"/>
            <rFont val="Tahoma"/>
            <family val="2"/>
          </rPr>
          <t>#NEW_MEMBER|Member:[TIPUS_DATO].[PARENTH1].[TICREDOBLIGA]</t>
        </r>
      </text>
    </comment>
    <comment ref="D125" authorId="1" shapeId="0">
      <text>
        <r>
          <rPr>
            <sz val="9"/>
            <color indexed="81"/>
            <rFont val="Tahoma"/>
            <family val="2"/>
          </rPr>
          <t>#NEW_MEMBER|Member:[TIPUS_DATO].[PARENTH1].[TICREDLIQUIDA]</t>
        </r>
      </text>
    </comment>
    <comment ref="D128" authorId="1" shapeId="0">
      <text>
        <r>
          <rPr>
            <sz val="9"/>
            <color indexed="81"/>
            <rFont val="Tahoma"/>
            <family val="2"/>
          </rPr>
          <t>#NEW_MEMBER|Member:[TIPUS_DATO].[PARENTH1].[TICREDINI]</t>
        </r>
      </text>
    </comment>
    <comment ref="D152" authorId="0" shapeId="0">
      <text>
        <r>
          <rPr>
            <sz val="8"/>
            <color indexed="81"/>
            <rFont val="Tahoma"/>
            <family val="2"/>
          </rPr>
          <t>#NEW_PROPERTY|Dimension:ECONOMIC_D|Hierarchy:|Condition:FLAG_2013|Operator:Equals|Value:&lt;EMPTY&gt;|HighValue:</t>
        </r>
      </text>
    </comment>
    <comment ref="D155" authorId="0" shapeId="0">
      <text>
        <r>
          <rPr>
            <sz val="8"/>
            <color indexed="81"/>
            <rFont val="Tahoma"/>
            <family val="2"/>
          </rPr>
          <t>#NEW_PROPERTY|Dimension:FUNCTIONAL_D|Hierarchy:|Condition:FLAG_2013|Operator:Equals|Value:&lt;EMPTY&gt;|HighValue:</t>
        </r>
      </text>
    </comment>
    <comment ref="D158" authorId="0" shapeId="0">
      <text>
        <r>
          <rPr>
            <sz val="8"/>
            <color indexed="81"/>
            <rFont val="Tahoma"/>
            <family val="2"/>
          </rPr>
          <t>#NEW_PROPERTY|Dimension:ORGANIC_D|Hierarchy:|Condition:FLAG_2013|Operator:Equals|Value:&lt;EMPTY&gt;|HighValue:</t>
        </r>
      </text>
    </comment>
    <comment ref="D161" authorId="1" shapeId="0">
      <text>
        <r>
          <rPr>
            <sz val="9"/>
            <color indexed="81"/>
            <rFont val="Tahoma"/>
            <family val="2"/>
          </rPr>
          <t>#NEW_LOCALMEMBER|LocalMember:TOTAL</t>
        </r>
      </text>
    </comment>
  </commentList>
</comments>
</file>

<file path=xl/sharedStrings.xml><?xml version="1.0" encoding="utf-8"?>
<sst xmlns="http://schemas.openxmlformats.org/spreadsheetml/2006/main" count="636" uniqueCount="139">
  <si>
    <t>DIMENSION AREA</t>
  </si>
  <si>
    <t>MODEL</t>
  </si>
  <si>
    <t>DIMENSIONS</t>
  </si>
  <si>
    <t>VALUES</t>
  </si>
  <si>
    <t>FILTERS</t>
  </si>
  <si>
    <t>CONSTANTS</t>
  </si>
  <si>
    <t>SUMMATION</t>
  </si>
  <si>
    <t>CONTROL_1</t>
  </si>
  <si>
    <t>CONTROL_2</t>
  </si>
  <si>
    <t>CONTROL_...</t>
  </si>
  <si>
    <t>TOTAL:</t>
  </si>
  <si>
    <t>ENTITAT</t>
  </si>
  <si>
    <t>PERIODE</t>
  </si>
  <si>
    <t>TIPUS_DATO</t>
  </si>
  <si>
    <t>VERSIO</t>
  </si>
  <si>
    <t>MEASURES</t>
  </si>
  <si>
    <t>ECONOMIC_D</t>
  </si>
  <si>
    <t>ACTIVITIES_D</t>
  </si>
  <si>
    <t>FUNCTIONAL_D</t>
  </si>
  <si>
    <t>ORGANIC_D</t>
  </si>
  <si>
    <t>PROJECTS_D</t>
  </si>
  <si>
    <t>TICREDINI</t>
  </si>
  <si>
    <t>TIIMNOPLURIS</t>
  </si>
  <si>
    <t>Període</t>
  </si>
  <si>
    <t>Tipus_dato</t>
  </si>
  <si>
    <t>Versió</t>
  </si>
  <si>
    <t>VCARG</t>
  </si>
  <si>
    <t>Pressupost Manual</t>
  </si>
  <si>
    <t>Pressupost Total</t>
  </si>
  <si>
    <t>Crèdit inicial</t>
  </si>
  <si>
    <t>IMPUTCURRENCY</t>
  </si>
  <si>
    <t>ACDUMMY</t>
  </si>
  <si>
    <t>EUR</t>
  </si>
  <si>
    <t>Descripció llarga</t>
  </si>
  <si>
    <t>TIPO GASTO</t>
  </si>
  <si>
    <t>LEVEL'=YEAR CALC=N</t>
  </si>
  <si>
    <t>TYPE=BOTTOM</t>
  </si>
  <si>
    <t>PERIODIC</t>
  </si>
  <si>
    <t>Hoja de formato EPM</t>
  </si>
  <si>
    <t>Nota: La configuración del formato de las secciones inferiores predomina sobre la de las secciones superiores si se producen conflictos.</t>
  </si>
  <si>
    <t>Formato de nivel de jerarquía</t>
  </si>
  <si>
    <t>Datos</t>
  </si>
  <si>
    <t>Usar</t>
  </si>
  <si>
    <t>Encabezado</t>
  </si>
  <si>
    <t>Fila</t>
  </si>
  <si>
    <t>Formato predeterminado</t>
  </si>
  <si>
    <t>All</t>
  </si>
  <si>
    <t>Etiqueta</t>
  </si>
  <si>
    <t>Formato de nivel base</t>
  </si>
  <si>
    <t>Formatro en nivel específico:</t>
  </si>
  <si>
    <t>Columna</t>
  </si>
  <si>
    <t>Componente de dimensión/formato de propiedad</t>
  </si>
  <si>
    <t>Formato predeterminado de componente personalizado</t>
  </si>
  <si>
    <t>Formato predeterminado de componente calculado</t>
  </si>
  <si>
    <t>Formato predeterminado de componente que se puede introducir</t>
  </si>
  <si>
    <t>Formato predeterminado de componente local</t>
  </si>
  <si>
    <t>Formato predeterminado de componente cambiado</t>
  </si>
  <si>
    <t>Formato en componente/propiedad específica:</t>
  </si>
  <si>
    <t>Bandas de fila y columna</t>
  </si>
  <si>
    <t>Formato impar</t>
  </si>
  <si>
    <t>Formato par</t>
  </si>
  <si>
    <t>Formato del eje de página</t>
  </si>
  <si>
    <t>Formato en dimensión específica:</t>
  </si>
  <si>
    <t>Ayuda</t>
  </si>
  <si>
    <t>Formato y columna "Usar":</t>
  </si>
  <si>
    <t>Dimensión externa o interna:</t>
  </si>
  <si>
    <t xml:space="preserve">En las celdas "1000" y "Label", defina el formato deseado usando las funciones de formato de celdas estándar de Microsoft Office Excel._x000D_
De forma predeterminada, se aplicará toda la configuración de formato y se mostrará "TODO" en la columna "Use"._x000D_
_x000D_
A continuación, puede especificar la configuración del formato definido que desea aplicar, o definir configuraciones adicionales. Para ello, haga doble clic en una celda "Use" y defina la configuración de formato en el cuadro de diálogo que se abre, o especifique directamente la configuración de formato en una celda "Use" mediante una sintaxis específica como, por ejemplo: (FontBold = Y) | (FontSize = 18)._x000D_
		</t>
  </si>
  <si>
    <t>Priporidad a fila o columna</t>
  </si>
  <si>
    <t>Estas opciones permiten especificar qué formato definido para filas o columnas se aplicará primero en caso de conflicto. Al hacer clic en la opción "Prioridad para columna", se muestra primero la sección "Columna" en la sección de formato y la sección "Fila" se muestra en segunda posición en la sección de formato, y se aplican las reglas de prioridad.</t>
  </si>
  <si>
    <t>Si un eje de fila o columna contiene más de una dimensión, se puede especificar a qué dimensión desea que se aplique el formato definido; siendo "Dimensión interna" la última dimensión y "Dimensión externa" la primera dimensión del eje.</t>
  </si>
  <si>
    <t>None</t>
  </si>
  <si>
    <t>DESC PROJECTS</t>
  </si>
  <si>
    <t>ID PROJECTS</t>
  </si>
  <si>
    <t>DESC FUNCIONAL</t>
  </si>
  <si>
    <t>ID FUNCIONAL</t>
  </si>
  <si>
    <t>DESC ECONOMIC</t>
  </si>
  <si>
    <t>ID ECONOMIC</t>
  </si>
  <si>
    <t>Label</t>
  </si>
  <si>
    <t>HorizontalAlignment | Pattern | Protection</t>
  </si>
  <si>
    <t>Pressupost base</t>
  </si>
  <si>
    <t>Crèdit Inicial</t>
  </si>
  <si>
    <t>Pressupost total</t>
  </si>
  <si>
    <t>Pattern | Lock</t>
  </si>
  <si>
    <t>Lock</t>
  </si>
  <si>
    <t>FontColorIndex</t>
  </si>
  <si>
    <t>Variació Base</t>
  </si>
  <si>
    <t>% de Variació Base</t>
  </si>
  <si>
    <t>Comentaris</t>
  </si>
  <si>
    <t>Savecomment</t>
  </si>
  <si>
    <t>Porc de Variacio Base</t>
  </si>
  <si>
    <t>NumberFormat | Pattern | Lock</t>
  </si>
  <si>
    <t>Porc Variacio XXXX</t>
  </si>
  <si>
    <t>TIPREMAN</t>
  </si>
  <si>
    <t>TIPRETOT</t>
  </si>
  <si>
    <t>Row</t>
  </si>
  <si>
    <t>FontBold | Pattern</t>
  </si>
  <si>
    <t>Orgànica</t>
  </si>
  <si>
    <t>Exercici</t>
  </si>
  <si>
    <t>TIIMPTOTPB</t>
  </si>
  <si>
    <t>Entitat</t>
  </si>
  <si>
    <t>Selecció:</t>
  </si>
  <si>
    <t>.                                                                                                                                                                 .</t>
  </si>
  <si>
    <t>BOTTOM=Y</t>
  </si>
  <si>
    <t>REPORT RANGE</t>
  </si>
  <si>
    <t>CELL SOURCE</t>
  </si>
  <si>
    <t>CELL  TARGET</t>
  </si>
  <si>
    <t>column</t>
  </si>
  <si>
    <t>CELL</t>
  </si>
  <si>
    <t>COLUMN</t>
  </si>
  <si>
    <t>Save Comment</t>
  </si>
  <si>
    <t>ELABORACIO</t>
  </si>
  <si>
    <t>ENTIDAD_ORIGEN</t>
  </si>
  <si>
    <t xml:space="preserve">ECONOMIC_D.Flag_2013 = &lt;EMPTY&gt; </t>
  </si>
  <si>
    <t xml:space="preserve">FUNCTIONAL_D.Flag_2013 = &lt;EMPTY&gt; </t>
  </si>
  <si>
    <t xml:space="preserve">ORGANIC_D.Flag_2013 = &lt;EMPTY&gt; </t>
  </si>
  <si>
    <t>ACTUACIO</t>
  </si>
  <si>
    <t>PROGRAMA</t>
  </si>
  <si>
    <t>PRDUMMY</t>
  </si>
  <si>
    <t>ECONÒMIC</t>
  </si>
  <si>
    <t>Pattern</t>
  </si>
  <si>
    <t>Variació XXXX</t>
  </si>
  <si>
    <t>TIPREMAN - Pressupost manual</t>
  </si>
  <si>
    <t>TICREDOBLIGA</t>
  </si>
  <si>
    <t>V1_C</t>
  </si>
  <si>
    <t>TICREDLIQUIDA</t>
  </si>
  <si>
    <t>Liquidat</t>
  </si>
  <si>
    <t>Obligat</t>
  </si>
  <si>
    <t>TICREDOBLIGA - Obligat</t>
  </si>
  <si>
    <t>ORGÀNICA</t>
  </si>
  <si>
    <t>ID ORGANIC</t>
  </si>
  <si>
    <t>DESC ORGANIC</t>
  </si>
  <si>
    <t>TIRAANYENS</t>
  </si>
  <si>
    <t>VF</t>
  </si>
  <si>
    <t>ECONOMICA</t>
  </si>
  <si>
    <t>TICREDLIQUIDA - Liquidat</t>
  </si>
  <si>
    <t>TICREDINI - Crèdit Inicial EXERCICI -1</t>
  </si>
  <si>
    <t>TOTAL</t>
  </si>
  <si>
    <t>TIPRETOT - Pressupost total</t>
  </si>
  <si>
    <t>CAPÍTOLS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</si>
</sst>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4"/>
      <color rgb="FFFFA500"/>
      <name val="Arial"/>
      <family val="2"/>
    </font>
    <font>
      <b/>
      <sz val="10"/>
      <color theme="1"/>
      <name val="Arial"/>
      <family val="2"/>
    </font>
    <font>
      <b/>
      <sz val="16"/>
      <color rgb="FFFFFFFF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8"/>
      <color rgb="FF000000"/>
      <name val="Tahoma"/>
      <family val="2"/>
    </font>
    <font>
      <sz val="8"/>
      <color indexed="81"/>
      <name val="Tahoma"/>
      <family val="2"/>
    </font>
    <font>
      <sz val="11"/>
      <color theme="3"/>
      <name val="Arial"/>
      <family val="2"/>
    </font>
    <font>
      <sz val="10"/>
      <color rgb="FF0070C0"/>
      <name val="Arial"/>
      <family val="2"/>
    </font>
    <font>
      <i/>
      <sz val="10"/>
      <color theme="1"/>
      <name val="Arial"/>
      <family val="2"/>
    </font>
    <font>
      <sz val="11"/>
      <color theme="3" tint="-0.249977111117893"/>
      <name val="Arial"/>
      <family val="2"/>
    </font>
    <font>
      <sz val="11"/>
      <color theme="1"/>
      <name val="Calibri"/>
      <family val="2"/>
      <scheme val="minor"/>
    </font>
    <font>
      <sz val="12"/>
      <color rgb="FF002060"/>
      <name val="Arial"/>
      <family val="2"/>
    </font>
    <font>
      <sz val="11"/>
      <color rgb="FF00206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9"/>
      <color indexed="81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rgb="FF50849F"/>
        <bgColor indexed="64"/>
      </patternFill>
    </fill>
    <fill>
      <patternFill patternType="solid">
        <fgColor rgb="FFC2D6E0"/>
        <bgColor indexed="64"/>
      </patternFill>
    </fill>
    <fill>
      <patternFill patternType="solid">
        <fgColor rgb="FFDEE9E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theme="0" tint="-0.14996795556505021"/>
        <bgColor rgb="FFF2F2F2"/>
      </patternFill>
    </fill>
    <fill>
      <patternFill patternType="solid">
        <fgColor rgb="FFDCE6F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theme="0" tint="-0.14993743705557422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 style="hair">
        <color theme="1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269">
    <xf numFmtId="0" fontId="0" fillId="0" borderId="0" xfId="0"/>
    <xf numFmtId="0" fontId="1" fillId="2" borderId="8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2" fillId="3" borderId="9" xfId="0" applyFont="1" applyFill="1" applyBorder="1"/>
    <xf numFmtId="0" fontId="2" fillId="0" borderId="0" xfId="0" applyFont="1"/>
    <xf numFmtId="0" fontId="2" fillId="4" borderId="10" xfId="0" applyFont="1" applyFill="1" applyBorder="1"/>
    <xf numFmtId="0" fontId="2" fillId="0" borderId="1" xfId="0" applyFont="1" applyBorder="1"/>
    <xf numFmtId="0" fontId="2" fillId="4" borderId="1" xfId="0" applyFont="1" applyFill="1" applyBorder="1"/>
    <xf numFmtId="0" fontId="2" fillId="0" borderId="11" xfId="0" applyFont="1" applyBorder="1"/>
    <xf numFmtId="0" fontId="2" fillId="4" borderId="5" xfId="0" applyFont="1" applyFill="1" applyBorder="1"/>
    <xf numFmtId="0" fontId="2" fillId="4" borderId="6" xfId="0" applyFont="1" applyFill="1" applyBorder="1"/>
    <xf numFmtId="0" fontId="2" fillId="0" borderId="7" xfId="0" applyFont="1" applyBorder="1"/>
    <xf numFmtId="0" fontId="1" fillId="2" borderId="5" xfId="0" applyFont="1" applyFill="1" applyBorder="1"/>
    <xf numFmtId="0" fontId="0" fillId="5" borderId="1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6" xfId="0" applyFill="1" applyBorder="1"/>
    <xf numFmtId="0" fontId="0" fillId="5" borderId="7" xfId="0" applyFill="1" applyBorder="1"/>
    <xf numFmtId="0" fontId="1" fillId="2" borderId="10" xfId="0" applyFont="1" applyFill="1" applyBorder="1"/>
    <xf numFmtId="0" fontId="2" fillId="3" borderId="17" xfId="0" applyFont="1" applyFill="1" applyBorder="1" applyAlignment="1">
      <alignment horizontal="right" indent="1"/>
    </xf>
    <xf numFmtId="0" fontId="2" fillId="3" borderId="18" xfId="0" applyFont="1" applyFill="1" applyBorder="1"/>
    <xf numFmtId="0" fontId="2" fillId="3" borderId="19" xfId="0" applyFont="1" applyFill="1" applyBorder="1"/>
    <xf numFmtId="0" fontId="0" fillId="0" borderId="1" xfId="0" applyBorder="1"/>
    <xf numFmtId="0" fontId="2" fillId="4" borderId="2" xfId="0" applyFont="1" applyFill="1" applyBorder="1"/>
    <xf numFmtId="0" fontId="2" fillId="0" borderId="3" xfId="0" applyFont="1" applyBorder="1"/>
    <xf numFmtId="0" fontId="2" fillId="4" borderId="3" xfId="0" applyFont="1" applyFill="1" applyBorder="1"/>
    <xf numFmtId="0" fontId="2" fillId="0" borderId="4" xfId="0" applyFont="1" applyBorder="1"/>
    <xf numFmtId="0" fontId="0" fillId="0" borderId="6" xfId="0" applyBorder="1"/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16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2" fillId="0" borderId="0" xfId="0" quotePrefix="1" applyFont="1"/>
    <xf numFmtId="0" fontId="2" fillId="6" borderId="1" xfId="0" applyFont="1" applyFill="1" applyBorder="1"/>
    <xf numFmtId="0" fontId="2" fillId="7" borderId="1" xfId="0" applyFont="1" applyFill="1" applyBorder="1"/>
    <xf numFmtId="0" fontId="4" fillId="0" borderId="0" xfId="0" applyFont="1" applyAlignment="1" applyProtection="1">
      <alignment horizontal="left" indent="10"/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9" borderId="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1" borderId="24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9" borderId="11" xfId="0" applyFont="1" applyFill="1" applyBorder="1" applyAlignment="1">
      <alignment horizontal="center" vertical="center"/>
    </xf>
    <xf numFmtId="0" fontId="4" fillId="1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>
      <alignment horizont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 indent="3"/>
    </xf>
    <xf numFmtId="0" fontId="4" fillId="0" borderId="4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1" borderId="20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8" fillId="11" borderId="1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1" fillId="0" borderId="33" xfId="0" applyFont="1" applyBorder="1"/>
    <xf numFmtId="0" fontId="10" fillId="0" borderId="33" xfId="0" applyFont="1" applyBorder="1" applyAlignment="1">
      <alignment horizontal="left" vertical="center"/>
    </xf>
    <xf numFmtId="0" fontId="10" fillId="0" borderId="33" xfId="0" applyFont="1" applyBorder="1" applyAlignment="1" applyProtection="1">
      <alignment horizontal="left" vertical="center"/>
      <protection locked="0"/>
    </xf>
    <xf numFmtId="0" fontId="11" fillId="0" borderId="30" xfId="0" applyFont="1" applyBorder="1"/>
    <xf numFmtId="0" fontId="2" fillId="12" borderId="1" xfId="0" applyFont="1" applyFill="1" applyBorder="1"/>
    <xf numFmtId="0" fontId="4" fillId="1" borderId="52" xfId="0" applyFont="1" applyFill="1" applyBorder="1" applyAlignment="1">
      <alignment horizontal="center"/>
    </xf>
    <xf numFmtId="0" fontId="4" fillId="0" borderId="27" xfId="0" applyFont="1" applyFill="1" applyBorder="1" applyAlignment="1" applyProtection="1">
      <alignment horizontal="right" vertical="center"/>
      <protection locked="0"/>
    </xf>
    <xf numFmtId="0" fontId="4" fillId="1" borderId="53" xfId="0" applyFont="1" applyFill="1" applyBorder="1" applyAlignment="1">
      <alignment horizontal="center"/>
    </xf>
    <xf numFmtId="0" fontId="4" fillId="0" borderId="31" xfId="0" applyFont="1" applyFill="1" applyBorder="1" applyAlignment="1" applyProtection="1">
      <alignment horizontal="right" vertical="center"/>
      <protection locked="0"/>
    </xf>
    <xf numFmtId="0" fontId="4" fillId="1" borderId="26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right" vertical="center"/>
      <protection locked="0"/>
    </xf>
    <xf numFmtId="0" fontId="4" fillId="5" borderId="1" xfId="0" applyFont="1" applyFill="1" applyBorder="1" applyAlignment="1" applyProtection="1">
      <alignment horizontal="left" vertical="center"/>
      <protection locked="0"/>
    </xf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14" fillId="13" borderId="1" xfId="0" applyFont="1" applyFill="1" applyBorder="1" applyAlignment="1" applyProtection="1">
      <alignment horizontal="left" vertical="center"/>
      <protection locked="0"/>
    </xf>
    <xf numFmtId="4" fontId="2" fillId="0" borderId="54" xfId="0" applyNumberFormat="1" applyFont="1" applyFill="1" applyBorder="1" applyAlignment="1" applyProtection="1">
      <alignment horizontal="right" vertical="center"/>
      <protection locked="0"/>
    </xf>
    <xf numFmtId="4" fontId="7" fillId="5" borderId="54" xfId="0" applyNumberFormat="1" applyFont="1" applyFill="1" applyBorder="1" applyAlignment="1" applyProtection="1">
      <alignment horizontal="right" vertical="center"/>
      <protection locked="0"/>
    </xf>
    <xf numFmtId="4" fontId="15" fillId="0" borderId="54" xfId="0" applyNumberFormat="1" applyFont="1" applyFill="1" applyBorder="1" applyAlignment="1" applyProtection="1">
      <alignment horizontal="right" vertical="center"/>
      <protection locked="0"/>
    </xf>
    <xf numFmtId="0" fontId="7" fillId="0" borderId="31" xfId="0" applyFont="1" applyBorder="1" applyAlignment="1">
      <alignment horizontal="left" vertical="center"/>
    </xf>
    <xf numFmtId="0" fontId="16" fillId="0" borderId="0" xfId="0" quotePrefix="1" applyFont="1" applyBorder="1" applyAlignment="1">
      <alignment horizontal="left" vertical="center"/>
    </xf>
    <xf numFmtId="4" fontId="17" fillId="0" borderId="0" xfId="0" applyNumberFormat="1" applyFont="1" applyFill="1" applyBorder="1" applyAlignment="1" applyProtection="1">
      <alignment horizontal="right" vertical="center"/>
      <protection locked="0"/>
    </xf>
    <xf numFmtId="4" fontId="4" fillId="5" borderId="54" xfId="0" applyNumberFormat="1" applyFont="1" applyFill="1" applyBorder="1" applyAlignment="1" applyProtection="1">
      <alignment horizontal="right" vertical="center"/>
      <protection locked="0"/>
    </xf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10" fontId="0" fillId="0" borderId="0" xfId="0" applyNumberFormat="1"/>
    <xf numFmtId="0" fontId="2" fillId="12" borderId="1" xfId="0" applyNumberFormat="1" applyFont="1" applyFill="1" applyBorder="1"/>
    <xf numFmtId="4" fontId="2" fillId="0" borderId="55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32" xfId="0" applyFont="1" applyBorder="1" applyAlignment="1">
      <alignment horizontal="center"/>
    </xf>
    <xf numFmtId="0" fontId="4" fillId="1" borderId="24" xfId="0" applyFont="1" applyFill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1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>
      <alignment horizontal="center"/>
    </xf>
    <xf numFmtId="0" fontId="7" fillId="0" borderId="31" xfId="0" applyFont="1" applyBorder="1" applyAlignment="1">
      <alignment horizontal="left" vertical="center"/>
    </xf>
    <xf numFmtId="0" fontId="16" fillId="0" borderId="0" xfId="0" quotePrefix="1" applyFont="1" applyBorder="1" applyAlignment="1">
      <alignment horizontal="left" vertical="center"/>
    </xf>
    <xf numFmtId="0" fontId="0" fillId="0" borderId="0" xfId="0" applyNumberFormat="1"/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4" fontId="2" fillId="14" borderId="54" xfId="0" applyNumberFormat="1" applyFont="1" applyFill="1" applyBorder="1" applyAlignment="1" applyProtection="1">
      <alignment horizontal="left" vertical="center"/>
      <protection locked="0"/>
    </xf>
    <xf numFmtId="0" fontId="4" fillId="1" borderId="24" xfId="0" applyFont="1" applyFill="1" applyBorder="1" applyAlignment="1" applyProtection="1">
      <alignment horizontal="center"/>
      <protection hidden="1"/>
    </xf>
    <xf numFmtId="0" fontId="4" fillId="1" borderId="0" xfId="0" applyFont="1" applyFill="1" applyBorder="1" applyAlignment="1" applyProtection="1">
      <alignment horizontal="center"/>
      <protection hidden="1"/>
    </xf>
    <xf numFmtId="0" fontId="19" fillId="0" borderId="56" xfId="0" applyFont="1" applyBorder="1" applyAlignment="1" applyProtection="1">
      <alignment horizontal="right" indent="1"/>
    </xf>
    <xf numFmtId="0" fontId="20" fillId="0" borderId="57" xfId="0" applyFont="1" applyBorder="1" applyAlignment="1" applyProtection="1"/>
    <xf numFmtId="4" fontId="2" fillId="15" borderId="58" xfId="0" applyNumberFormat="1" applyFont="1" applyFill="1" applyBorder="1" applyAlignment="1" applyProtection="1">
      <alignment horizontal="center" vertical="center"/>
    </xf>
    <xf numFmtId="4" fontId="2" fillId="16" borderId="59" xfId="0" applyNumberFormat="1" applyFont="1" applyFill="1" applyBorder="1" applyAlignment="1" applyProtection="1">
      <alignment horizontal="left" vertical="center" indent="1"/>
    </xf>
    <xf numFmtId="4" fontId="2" fillId="15" borderId="59" xfId="0" applyNumberFormat="1" applyFont="1" applyFill="1" applyBorder="1" applyAlignment="1" applyProtection="1">
      <alignment horizontal="center" vertical="center"/>
    </xf>
    <xf numFmtId="4" fontId="2" fillId="15" borderId="60" xfId="0" applyNumberFormat="1" applyFont="1" applyFill="1" applyBorder="1" applyAlignment="1" applyProtection="1">
      <alignment horizontal="center" vertical="center"/>
    </xf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2" fillId="5" borderId="55" xfId="0" applyNumberFormat="1" applyFont="1" applyFill="1" applyBorder="1" applyAlignment="1" applyProtection="1">
      <alignment horizontal="right" vertical="center"/>
    </xf>
    <xf numFmtId="0" fontId="2" fillId="12" borderId="3" xfId="0" applyFont="1" applyFill="1" applyBorder="1"/>
    <xf numFmtId="0" fontId="0" fillId="17" borderId="1" xfId="0" applyFill="1" applyBorder="1"/>
    <xf numFmtId="0" fontId="0" fillId="18" borderId="1" xfId="0" applyFill="1" applyBorder="1"/>
    <xf numFmtId="4" fontId="2" fillId="12" borderId="1" xfId="0" applyNumberFormat="1" applyFont="1" applyFill="1" applyBorder="1"/>
    <xf numFmtId="0" fontId="0" fillId="17" borderId="6" xfId="0" applyFill="1" applyBorder="1"/>
    <xf numFmtId="0" fontId="0" fillId="0" borderId="3" xfId="0" applyBorder="1"/>
    <xf numFmtId="4" fontId="0" fillId="0" borderId="1" xfId="0" applyNumberFormat="1" applyBorder="1"/>
    <xf numFmtId="0" fontId="1" fillId="2" borderId="48" xfId="0" applyFont="1" applyFill="1" applyBorder="1"/>
    <xf numFmtId="0" fontId="1" fillId="2" borderId="61" xfId="0" applyFont="1" applyFill="1" applyBorder="1"/>
    <xf numFmtId="0" fontId="1" fillId="2" borderId="7" xfId="0" applyFont="1" applyFill="1" applyBorder="1"/>
    <xf numFmtId="0" fontId="2" fillId="4" borderId="62" xfId="0" applyFont="1" applyFill="1" applyBorder="1"/>
    <xf numFmtId="0" fontId="2" fillId="0" borderId="51" xfId="0" applyFont="1" applyBorder="1"/>
    <xf numFmtId="0" fontId="2" fillId="0" borderId="63" xfId="0" applyFont="1" applyBorder="1"/>
    <xf numFmtId="0" fontId="2" fillId="4" borderId="64" xfId="0" applyFont="1" applyFill="1" applyBorder="1"/>
    <xf numFmtId="0" fontId="2" fillId="0" borderId="5" xfId="0" applyFont="1" applyBorder="1"/>
    <xf numFmtId="0" fontId="1" fillId="2" borderId="64" xfId="0" applyFont="1" applyFill="1" applyBorder="1"/>
    <xf numFmtId="0" fontId="1" fillId="2" borderId="6" xfId="0" applyFont="1" applyFill="1" applyBorder="1"/>
    <xf numFmtId="0" fontId="2" fillId="4" borderId="65" xfId="0" applyFont="1" applyFill="1" applyBorder="1"/>
    <xf numFmtId="0" fontId="2" fillId="0" borderId="22" xfId="0" applyFont="1" applyBorder="1"/>
    <xf numFmtId="0" fontId="2" fillId="0" borderId="32" xfId="0" applyFont="1" applyBorder="1"/>
    <xf numFmtId="4" fontId="2" fillId="19" borderId="58" xfId="0" applyNumberFormat="1" applyFont="1" applyFill="1" applyBorder="1" applyAlignment="1" applyProtection="1">
      <alignment horizontal="center" vertical="center"/>
    </xf>
    <xf numFmtId="4" fontId="2" fillId="5" borderId="54" xfId="0" applyNumberFormat="1" applyFont="1" applyFill="1" applyBorder="1" applyAlignment="1" applyProtection="1">
      <alignment horizontal="left" vertical="center"/>
      <protection hidden="1"/>
    </xf>
    <xf numFmtId="0" fontId="19" fillId="0" borderId="56" xfId="0" applyFont="1" applyBorder="1" applyAlignment="1" applyProtection="1">
      <alignment horizontal="center" vertical="center"/>
    </xf>
    <xf numFmtId="4" fontId="2" fillId="0" borderId="1" xfId="0" applyNumberFormat="1" applyFont="1" applyBorder="1"/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14" fillId="13" borderId="1" xfId="0" applyFont="1" applyFill="1" applyBorder="1" applyAlignment="1" applyProtection="1">
      <alignment horizontal="center" vertical="center"/>
    </xf>
    <xf numFmtId="10" fontId="14" fillId="13" borderId="1" xfId="0" applyNumberFormat="1" applyFont="1" applyFill="1" applyBorder="1" applyAlignment="1" applyProtection="1">
      <alignment horizontal="center" vertical="center"/>
    </xf>
    <xf numFmtId="10" fontId="2" fillId="5" borderId="55" xfId="1" applyNumberFormat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14" fillId="13" borderId="18" xfId="0" applyFont="1" applyFill="1" applyBorder="1" applyAlignment="1" applyProtection="1">
      <alignment horizontal="center" vertical="center"/>
      <protection locked="0"/>
    </xf>
    <xf numFmtId="0" fontId="14" fillId="13" borderId="30" xfId="0" applyFont="1" applyFill="1" applyBorder="1" applyAlignment="1" applyProtection="1">
      <alignment horizontal="center" vertical="center"/>
      <protection locked="0"/>
    </xf>
    <xf numFmtId="4" fontId="2" fillId="0" borderId="55" xfId="0" applyNumberFormat="1" applyFont="1" applyFill="1" applyBorder="1" applyAlignment="1" applyProtection="1">
      <alignment horizontal="right" vertical="center"/>
    </xf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>
      <alignment horizontal="center"/>
    </xf>
    <xf numFmtId="0" fontId="4" fillId="0" borderId="0" xfId="0" applyFont="1" applyFill="1" applyBorder="1" applyAlignment="1" applyProtection="1">
      <alignment vertical="center"/>
      <protection locked="0"/>
    </xf>
    <xf numFmtId="4" fontId="7" fillId="5" borderId="54" xfId="0" applyNumberFormat="1" applyFont="1" applyFill="1" applyBorder="1" applyAlignment="1" applyProtection="1">
      <alignment horizontal="right" vertical="center"/>
    </xf>
    <xf numFmtId="4" fontId="2" fillId="5" borderId="55" xfId="0" applyNumberFormat="1" applyFont="1" applyFill="1" applyBorder="1" applyAlignment="1" applyProtection="1">
      <alignment horizontal="right" vertical="center"/>
      <protection locked="0"/>
    </xf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4" fontId="2" fillId="19" borderId="70" xfId="0" applyNumberFormat="1" applyFont="1" applyFill="1" applyBorder="1" applyAlignment="1" applyProtection="1">
      <alignment horizontal="center" vertical="center"/>
    </xf>
    <xf numFmtId="4" fontId="2" fillId="15" borderId="75" xfId="0" applyNumberFormat="1" applyFont="1" applyFill="1" applyBorder="1" applyAlignment="1" applyProtection="1">
      <alignment horizontal="center" vertical="center"/>
    </xf>
    <xf numFmtId="4" fontId="2" fillId="16" borderId="74" xfId="0" applyNumberFormat="1" applyFont="1" applyFill="1" applyBorder="1" applyAlignment="1" applyProtection="1">
      <alignment horizontal="left" vertical="center" indent="1"/>
    </xf>
    <xf numFmtId="4" fontId="2" fillId="10" borderId="54" xfId="0" applyNumberFormat="1" applyFont="1" applyFill="1" applyBorder="1" applyAlignment="1" applyProtection="1">
      <alignment horizontal="left" vertical="center"/>
      <protection hidden="1"/>
    </xf>
    <xf numFmtId="4" fontId="2" fillId="10" borderId="54" xfId="0" applyNumberFormat="1" applyFont="1" applyFill="1" applyBorder="1" applyAlignment="1" applyProtection="1">
      <alignment horizontal="right" vertical="center"/>
    </xf>
    <xf numFmtId="4" fontId="7" fillId="10" borderId="54" xfId="0" applyNumberFormat="1" applyFont="1" applyFill="1" applyBorder="1" applyAlignment="1" applyProtection="1">
      <alignment horizontal="left" vertical="center"/>
      <protection hidden="1"/>
    </xf>
    <xf numFmtId="4" fontId="7" fillId="10" borderId="54" xfId="0" applyNumberFormat="1" applyFont="1" applyFill="1" applyBorder="1" applyAlignment="1" applyProtection="1">
      <alignment horizontal="right" vertical="center"/>
    </xf>
    <xf numFmtId="4" fontId="7" fillId="10" borderId="55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horizontal="left" vertical="center" indent="4"/>
      <protection locked="0"/>
    </xf>
    <xf numFmtId="0" fontId="4" fillId="0" borderId="33" xfId="0" applyFont="1" applyBorder="1" applyAlignment="1">
      <alignment horizontal="center"/>
    </xf>
    <xf numFmtId="0" fontId="5" fillId="9" borderId="27" xfId="0" applyFont="1" applyFill="1" applyBorder="1" applyAlignment="1">
      <alignment horizontal="center" vertical="center"/>
    </xf>
    <xf numFmtId="0" fontId="5" fillId="9" borderId="26" xfId="0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/>
    </xf>
    <xf numFmtId="0" fontId="9" fillId="10" borderId="17" xfId="0" applyFont="1" applyFill="1" applyBorder="1" applyAlignment="1" applyProtection="1">
      <alignment horizontal="center" vertical="center"/>
      <protection hidden="1"/>
    </xf>
    <xf numFmtId="0" fontId="9" fillId="10" borderId="39" xfId="0" applyFont="1" applyFill="1" applyBorder="1" applyAlignment="1" applyProtection="1">
      <alignment horizontal="center" vertical="center"/>
      <protection hidden="1"/>
    </xf>
    <xf numFmtId="0" fontId="9" fillId="10" borderId="41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0" fontId="8" fillId="8" borderId="8" xfId="0" applyFont="1" applyFill="1" applyBorder="1" applyAlignment="1">
      <alignment horizontal="center" vertical="center"/>
    </xf>
    <xf numFmtId="0" fontId="8" fillId="8" borderId="34" xfId="0" applyFont="1" applyFill="1" applyBorder="1" applyAlignment="1">
      <alignment horizontal="center" vertical="center"/>
    </xf>
    <xf numFmtId="0" fontId="8" fillId="8" borderId="35" xfId="0" applyFont="1" applyFill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8" fillId="8" borderId="47" xfId="0" applyFont="1" applyFill="1" applyBorder="1" applyAlignment="1">
      <alignment horizontal="center" vertical="center"/>
    </xf>
    <xf numFmtId="0" fontId="8" fillId="8" borderId="44" xfId="0" applyFont="1" applyFill="1" applyBorder="1" applyAlignment="1">
      <alignment horizontal="center" vertical="center"/>
    </xf>
    <xf numFmtId="0" fontId="8" fillId="8" borderId="46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9" fillId="10" borderId="45" xfId="0" applyFont="1" applyFill="1" applyBorder="1" applyAlignment="1" applyProtection="1">
      <alignment horizontal="center" vertical="center"/>
      <protection hidden="1"/>
    </xf>
    <xf numFmtId="0" fontId="4" fillId="10" borderId="33" xfId="0" applyFont="1" applyFill="1" applyBorder="1" applyAlignment="1">
      <alignment horizontal="center"/>
    </xf>
    <xf numFmtId="0" fontId="4" fillId="10" borderId="30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>
      <alignment horizontal="center"/>
    </xf>
    <xf numFmtId="0" fontId="8" fillId="8" borderId="50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11" fillId="0" borderId="33" xfId="0" applyFont="1" applyBorder="1" applyAlignment="1" applyProtection="1">
      <alignment horizontal="left" vertical="top" wrapText="1"/>
      <protection locked="0"/>
    </xf>
    <xf numFmtId="0" fontId="9" fillId="10" borderId="5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4" fillId="13" borderId="50" xfId="0" applyFont="1" applyFill="1" applyBorder="1" applyAlignment="1" applyProtection="1">
      <alignment horizontal="center" vertical="center"/>
    </xf>
    <xf numFmtId="0" fontId="14" fillId="13" borderId="28" xfId="0" applyFont="1" applyFill="1" applyBorder="1" applyAlignment="1" applyProtection="1">
      <alignment horizontal="center" vertical="center"/>
    </xf>
    <xf numFmtId="0" fontId="14" fillId="13" borderId="31" xfId="0" applyFont="1" applyFill="1" applyBorder="1" applyAlignment="1" applyProtection="1">
      <alignment horizontal="center" vertical="center"/>
    </xf>
    <xf numFmtId="0" fontId="14" fillId="13" borderId="32" xfId="0" applyFont="1" applyFill="1" applyBorder="1" applyAlignment="1" applyProtection="1">
      <alignment horizontal="center" vertical="center"/>
    </xf>
    <xf numFmtId="0" fontId="20" fillId="0" borderId="71" xfId="0" applyFont="1" applyBorder="1" applyAlignment="1" applyProtection="1"/>
    <xf numFmtId="0" fontId="20" fillId="0" borderId="66" xfId="0" applyFont="1" applyBorder="1" applyAlignment="1" applyProtection="1"/>
    <xf numFmtId="0" fontId="21" fillId="0" borderId="0" xfId="0" applyFont="1" applyAlignment="1">
      <alignment horizontal="left" vertical="center"/>
    </xf>
    <xf numFmtId="4" fontId="14" fillId="13" borderId="27" xfId="0" applyNumberFormat="1" applyFont="1" applyFill="1" applyBorder="1" applyAlignment="1" applyProtection="1">
      <alignment horizontal="center" vertical="center"/>
    </xf>
    <xf numFmtId="4" fontId="14" fillId="13" borderId="26" xfId="0" applyNumberFormat="1" applyFont="1" applyFill="1" applyBorder="1" applyAlignment="1" applyProtection="1">
      <alignment horizontal="center" vertical="center"/>
    </xf>
    <xf numFmtId="4" fontId="14" fillId="13" borderId="22" xfId="0" applyNumberFormat="1" applyFont="1" applyFill="1" applyBorder="1" applyAlignment="1" applyProtection="1">
      <alignment horizontal="center" vertical="center"/>
    </xf>
    <xf numFmtId="0" fontId="20" fillId="0" borderId="72" xfId="0" applyFont="1" applyBorder="1" applyAlignment="1" applyProtection="1">
      <alignment horizontal="left" vertical="center"/>
    </xf>
    <xf numFmtId="0" fontId="20" fillId="0" borderId="57" xfId="0" applyFont="1" applyBorder="1" applyAlignment="1" applyProtection="1">
      <alignment horizontal="left" vertical="center"/>
    </xf>
    <xf numFmtId="4" fontId="2" fillId="16" borderId="73" xfId="0" applyNumberFormat="1" applyFont="1" applyFill="1" applyBorder="1" applyAlignment="1" applyProtection="1">
      <alignment horizontal="left" vertical="center"/>
    </xf>
    <xf numFmtId="4" fontId="2" fillId="16" borderId="74" xfId="0" applyNumberFormat="1" applyFont="1" applyFill="1" applyBorder="1" applyAlignment="1" applyProtection="1">
      <alignment horizontal="left" vertical="center"/>
    </xf>
    <xf numFmtId="0" fontId="14" fillId="13" borderId="27" xfId="0" applyFont="1" applyFill="1" applyBorder="1" applyAlignment="1" applyProtection="1">
      <alignment horizontal="center" vertical="center"/>
    </xf>
    <xf numFmtId="0" fontId="14" fillId="13" borderId="22" xfId="0" applyFont="1" applyFill="1" applyBorder="1" applyAlignment="1" applyProtection="1">
      <alignment horizontal="center" vertical="center"/>
    </xf>
    <xf numFmtId="10" fontId="14" fillId="13" borderId="18" xfId="0" applyNumberFormat="1" applyFont="1" applyFill="1" applyBorder="1" applyAlignment="1" applyProtection="1">
      <alignment horizontal="center" vertical="center"/>
    </xf>
    <xf numFmtId="10" fontId="14" fillId="13" borderId="30" xfId="0" applyNumberFormat="1" applyFont="1" applyFill="1" applyBorder="1" applyAlignment="1" applyProtection="1">
      <alignment horizontal="center" vertical="center"/>
    </xf>
    <xf numFmtId="0" fontId="20" fillId="0" borderId="67" xfId="0" applyFont="1" applyBorder="1" applyAlignment="1" applyProtection="1"/>
    <xf numFmtId="4" fontId="2" fillId="16" borderId="68" xfId="0" applyNumberFormat="1" applyFont="1" applyFill="1" applyBorder="1" applyAlignment="1" applyProtection="1">
      <alignment horizontal="left" vertical="center" indent="1"/>
    </xf>
    <xf numFmtId="4" fontId="2" fillId="16" borderId="69" xfId="0" applyNumberFormat="1" applyFont="1" applyFill="1" applyBorder="1" applyAlignment="1" applyProtection="1">
      <alignment horizontal="left" vertical="center" inden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00.xml><?xml version="1.0" encoding="utf-8"?>
<formControlPr xmlns="http://schemas.microsoft.com/office/spreadsheetml/2009/9/main" objectType="GBox" noThreeD="1"/>
</file>

<file path=xl/ctrlProps/ctrlProp101.xml><?xml version="1.0" encoding="utf-8"?>
<formControlPr xmlns="http://schemas.microsoft.com/office/spreadsheetml/2009/9/main" objectType="Radio" checked="Checked" firstButton="1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Radio" checked="Checked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checked="Checked" lockText="1" noThreeD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checked="Checked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checked="Checked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checked="Checked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Label" lockText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Radio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Radio" checked="Checked" firstButton="1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checked="Checked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Radio" checked="Checked" firstButton="1" fmlaLink="Y1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CheckBox" fmlaLink="Z1" lockText="1" noThreeD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checked="Checked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checked="Checked" firstButton="1" fmlaLink="Y1" lockText="1" noThreeD="1"/>
</file>

<file path=xl/ctrlProps/ctrlProp8.xml><?xml version="1.0" encoding="utf-8"?>
<formControlPr xmlns="http://schemas.microsoft.com/office/spreadsheetml/2009/9/main" objectType="Label" lockText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CheckBox" fmlaLink="Z1" lockText="1" noThreeD="1"/>
</file>

<file path=xl/ctrlProps/ctrlProp82.xml><?xml version="1.0" encoding="utf-8"?>
<formControlPr xmlns="http://schemas.microsoft.com/office/spreadsheetml/2009/9/main" objectType="Label" lockText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Radio" firstButton="1" lockText="1" noThreeD="1"/>
</file>

<file path=xl/ctrlProps/ctrlProp85.xml><?xml version="1.0" encoding="utf-8"?>
<formControlPr xmlns="http://schemas.microsoft.com/office/spreadsheetml/2009/9/main" objectType="Radio" checked="Checked" lockText="1" noThreeD="1"/>
</file>

<file path=xl/ctrlProps/ctrlProp86.xml><?xml version="1.0" encoding="utf-8"?>
<formControlPr xmlns="http://schemas.microsoft.com/office/spreadsheetml/2009/9/main" objectType="CheckBox" checked="Checked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GBox" noThreeD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Label" lockText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Radio" firstButton="1" lockText="1" noThreeD="1"/>
</file>

<file path=xl/ctrlProps/ctrlProp94.xml><?xml version="1.0" encoding="utf-8"?>
<formControlPr xmlns="http://schemas.microsoft.com/office/spreadsheetml/2009/9/main" objectType="Radio" checked="Checked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7" Type="http://schemas.openxmlformats.org/officeDocument/2006/relationships/image" Target="../media/image5.emf"/><Relationship Id="rId2" Type="http://schemas.openxmlformats.org/officeDocument/2006/relationships/image" Target="../media/image10.emf"/><Relationship Id="rId1" Type="http://schemas.openxmlformats.org/officeDocument/2006/relationships/image" Target="../media/image11.emf"/><Relationship Id="rId6" Type="http://schemas.openxmlformats.org/officeDocument/2006/relationships/image" Target="../media/image6.emf"/><Relationship Id="rId5" Type="http://schemas.openxmlformats.org/officeDocument/2006/relationships/image" Target="../media/image7.emf"/><Relationship Id="rId4" Type="http://schemas.openxmlformats.org/officeDocument/2006/relationships/image" Target="../media/image8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Relationship Id="rId6" Type="http://schemas.openxmlformats.org/officeDocument/2006/relationships/image" Target="../media/image17.emf"/><Relationship Id="rId5" Type="http://schemas.openxmlformats.org/officeDocument/2006/relationships/image" Target="../media/image16.emf"/><Relationship Id="rId4" Type="http://schemas.openxmlformats.org/officeDocument/2006/relationships/image" Target="../media/image15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4" Type="http://schemas.openxmlformats.org/officeDocument/2006/relationships/image" Target="../media/image2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1661160</xdr:colOff>
          <xdr:row>4</xdr:row>
          <xdr:rowOff>68580</xdr:rowOff>
        </xdr:from>
        <xdr:to>
          <xdr:col>7</xdr:col>
          <xdr:colOff>1783080</xdr:colOff>
          <xdr:row>4</xdr:row>
          <xdr:rowOff>342900</xdr:rowOff>
        </xdr:to>
        <xdr:sp macro="" textlink="">
          <xdr:nvSpPr>
            <xdr:cNvPr id="4097" name="cbApplyLevelFormatting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3</xdr:col>
          <xdr:colOff>2804160</xdr:colOff>
          <xdr:row>6</xdr:row>
          <xdr:rowOff>0</xdr:rowOff>
        </xdr:to>
        <xdr:sp macro="" textlink="">
          <xdr:nvSpPr>
            <xdr:cNvPr id="4098" name="Group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5</xdr:row>
          <xdr:rowOff>60960</xdr:rowOff>
        </xdr:from>
        <xdr:to>
          <xdr:col>3</xdr:col>
          <xdr:colOff>2613660</xdr:colOff>
          <xdr:row>5</xdr:row>
          <xdr:rowOff>274320</xdr:rowOff>
        </xdr:to>
        <xdr:sp macro="" textlink="">
          <xdr:nvSpPr>
            <xdr:cNvPr id="4099" name="obLevelRowFirst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</xdr:row>
          <xdr:rowOff>60960</xdr:rowOff>
        </xdr:from>
        <xdr:to>
          <xdr:col>3</xdr:col>
          <xdr:colOff>449580</xdr:colOff>
          <xdr:row>5</xdr:row>
          <xdr:rowOff>274320</xdr:rowOff>
        </xdr:to>
        <xdr:sp macro="" textlink="">
          <xdr:nvSpPr>
            <xdr:cNvPr id="4100" name="obLevelColumnFirst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2750820</xdr:colOff>
          <xdr:row>5</xdr:row>
          <xdr:rowOff>0</xdr:rowOff>
        </xdr:from>
        <xdr:to>
          <xdr:col>10</xdr:col>
          <xdr:colOff>99060</xdr:colOff>
          <xdr:row>6</xdr:row>
          <xdr:rowOff>0</xdr:rowOff>
        </xdr:to>
        <xdr:sp macro="" textlink="">
          <xdr:nvSpPr>
            <xdr:cNvPr id="4101" name="Group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4229100</xdr:colOff>
          <xdr:row>5</xdr:row>
          <xdr:rowOff>60960</xdr:rowOff>
        </xdr:from>
        <xdr:to>
          <xdr:col>6</xdr:col>
          <xdr:colOff>99060</xdr:colOff>
          <xdr:row>5</xdr:row>
          <xdr:rowOff>274320</xdr:rowOff>
        </xdr:to>
        <xdr:sp macro="" textlink="">
          <xdr:nvSpPr>
            <xdr:cNvPr id="4102" name="obRelativeLevelHierarchy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Niveles relativos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2773680</xdr:colOff>
          <xdr:row>5</xdr:row>
          <xdr:rowOff>60960</xdr:rowOff>
        </xdr:from>
        <xdr:to>
          <xdr:col>3</xdr:col>
          <xdr:colOff>4198620</xdr:colOff>
          <xdr:row>5</xdr:row>
          <xdr:rowOff>274320</xdr:rowOff>
        </xdr:to>
        <xdr:sp macro="" textlink="">
          <xdr:nvSpPr>
            <xdr:cNvPr id="4103" name="obDatabaseLevelHierarchy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Niveles de estructura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5</xdr:row>
          <xdr:rowOff>0</xdr:rowOff>
        </xdr:from>
        <xdr:to>
          <xdr:col>11</xdr:col>
          <xdr:colOff>2423160</xdr:colOff>
          <xdr:row>5</xdr:row>
          <xdr:rowOff>327660</xdr:rowOff>
        </xdr:to>
        <xdr:sp macro="" textlink="">
          <xdr:nvSpPr>
            <xdr:cNvPr id="4104" name="cbApplyLevelFromTopToBottom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Iniciar formatos desde el nivel más bajo mostrado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6</xdr:row>
          <xdr:rowOff>137160</xdr:rowOff>
        </xdr:from>
        <xdr:to>
          <xdr:col>11</xdr:col>
          <xdr:colOff>1135380</xdr:colOff>
          <xdr:row>7</xdr:row>
          <xdr:rowOff>121920</xdr:rowOff>
        </xdr:to>
        <xdr:sp macro="" textlink="">
          <xdr:nvSpPr>
            <xdr:cNvPr id="4105" name="LVL1tbFormattingByLevel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 formato 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6</xdr:row>
          <xdr:rowOff>0</xdr:rowOff>
        </xdr:from>
        <xdr:to>
          <xdr:col>12</xdr:col>
          <xdr:colOff>0</xdr:colOff>
          <xdr:row>8</xdr:row>
          <xdr:rowOff>0</xdr:rowOff>
        </xdr:to>
        <xdr:sp macro="" textlink="">
          <xdr:nvSpPr>
            <xdr:cNvPr id="4106" name="Group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6</xdr:row>
          <xdr:rowOff>228600</xdr:rowOff>
        </xdr:from>
        <xdr:to>
          <xdr:col>11</xdr:col>
          <xdr:colOff>2103120</xdr:colOff>
          <xdr:row>7</xdr:row>
          <xdr:rowOff>152400</xdr:rowOff>
        </xdr:to>
        <xdr:sp macro="" textlink="">
          <xdr:nvSpPr>
            <xdr:cNvPr id="4107" name="obLevelOuterFirst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externa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6</xdr:row>
          <xdr:rowOff>22860</xdr:rowOff>
        </xdr:from>
        <xdr:to>
          <xdr:col>11</xdr:col>
          <xdr:colOff>2103120</xdr:colOff>
          <xdr:row>6</xdr:row>
          <xdr:rowOff>236220</xdr:rowOff>
        </xdr:to>
        <xdr:sp macro="" textlink="">
          <xdr:nvSpPr>
            <xdr:cNvPr id="4108" name="obLevelInnerFirst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interna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8</xdr:row>
          <xdr:rowOff>198120</xdr:rowOff>
        </xdr:from>
        <xdr:to>
          <xdr:col>2</xdr:col>
          <xdr:colOff>1021080</xdr:colOff>
          <xdr:row>11</xdr:row>
          <xdr:rowOff>38100</xdr:rowOff>
        </xdr:to>
        <xdr:sp macro="" textlink="">
          <xdr:nvSpPr>
            <xdr:cNvPr id="4109" name="cbUseDefaultLevelFirst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12</xdr:row>
          <xdr:rowOff>0</xdr:rowOff>
        </xdr:from>
        <xdr:to>
          <xdr:col>2</xdr:col>
          <xdr:colOff>1021080</xdr:colOff>
          <xdr:row>14</xdr:row>
          <xdr:rowOff>38100</xdr:rowOff>
        </xdr:to>
        <xdr:sp macro="" textlink="">
          <xdr:nvSpPr>
            <xdr:cNvPr id="4110" name="cbUseLeafLevelFirst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15</xdr:row>
          <xdr:rowOff>38100</xdr:rowOff>
        </xdr:from>
        <xdr:to>
          <xdr:col>2</xdr:col>
          <xdr:colOff>1021080</xdr:colOff>
          <xdr:row>16</xdr:row>
          <xdr:rowOff>114300</xdr:rowOff>
        </xdr:to>
        <xdr:sp macro="" textlink="">
          <xdr:nvSpPr>
            <xdr:cNvPr id="4111" name="cbUseSpecificLevelFirst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25</xdr:row>
          <xdr:rowOff>30480</xdr:rowOff>
        </xdr:from>
        <xdr:to>
          <xdr:col>3</xdr:col>
          <xdr:colOff>2125980</xdr:colOff>
          <xdr:row>26</xdr:row>
          <xdr:rowOff>7620</xdr:rowOff>
        </xdr:to>
        <xdr:sp macro="" textlink="">
          <xdr:nvSpPr>
            <xdr:cNvPr id="4112" name="AddLevelFirst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2232660</xdr:colOff>
          <xdr:row>25</xdr:row>
          <xdr:rowOff>30480</xdr:rowOff>
        </xdr:from>
        <xdr:to>
          <xdr:col>3</xdr:col>
          <xdr:colOff>4297680</xdr:colOff>
          <xdr:row>26</xdr:row>
          <xdr:rowOff>7620</xdr:rowOff>
        </xdr:to>
        <xdr:sp macro="" textlink="">
          <xdr:nvSpPr>
            <xdr:cNvPr id="4113" name="RemoveLevelFirst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 último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27</xdr:row>
          <xdr:rowOff>144780</xdr:rowOff>
        </xdr:from>
        <xdr:to>
          <xdr:col>11</xdr:col>
          <xdr:colOff>1135380</xdr:colOff>
          <xdr:row>28</xdr:row>
          <xdr:rowOff>137160</xdr:rowOff>
        </xdr:to>
        <xdr:sp macro="" textlink="">
          <xdr:nvSpPr>
            <xdr:cNvPr id="4114" name="LVL2tbFormattingByLevel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 formato 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27</xdr:row>
          <xdr:rowOff>0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4115" name="Group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27</xdr:row>
          <xdr:rowOff>228600</xdr:rowOff>
        </xdr:from>
        <xdr:to>
          <xdr:col>11</xdr:col>
          <xdr:colOff>2103120</xdr:colOff>
          <xdr:row>28</xdr:row>
          <xdr:rowOff>175260</xdr:rowOff>
        </xdr:to>
        <xdr:sp macro="" textlink="">
          <xdr:nvSpPr>
            <xdr:cNvPr id="4116" name="obLevelOuterSecond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externa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27</xdr:row>
          <xdr:rowOff>38100</xdr:rowOff>
        </xdr:from>
        <xdr:to>
          <xdr:col>11</xdr:col>
          <xdr:colOff>2103120</xdr:colOff>
          <xdr:row>27</xdr:row>
          <xdr:rowOff>251460</xdr:rowOff>
        </xdr:to>
        <xdr:sp macro="" textlink="">
          <xdr:nvSpPr>
            <xdr:cNvPr id="4117" name="obLevelInnerSecond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interna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30</xdr:row>
          <xdr:rowOff>0</xdr:rowOff>
        </xdr:from>
        <xdr:to>
          <xdr:col>2</xdr:col>
          <xdr:colOff>1021080</xdr:colOff>
          <xdr:row>32</xdr:row>
          <xdr:rowOff>38100</xdr:rowOff>
        </xdr:to>
        <xdr:sp macro="" textlink="">
          <xdr:nvSpPr>
            <xdr:cNvPr id="4118" name="cbUseDefaultLevelSecond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33</xdr:row>
          <xdr:rowOff>0</xdr:rowOff>
        </xdr:from>
        <xdr:to>
          <xdr:col>2</xdr:col>
          <xdr:colOff>1021080</xdr:colOff>
          <xdr:row>35</xdr:row>
          <xdr:rowOff>38100</xdr:rowOff>
        </xdr:to>
        <xdr:sp macro="" textlink="">
          <xdr:nvSpPr>
            <xdr:cNvPr id="4119" name="cbUseLeafLevelSecond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36</xdr:row>
          <xdr:rowOff>38100</xdr:rowOff>
        </xdr:from>
        <xdr:to>
          <xdr:col>2</xdr:col>
          <xdr:colOff>1021080</xdr:colOff>
          <xdr:row>37</xdr:row>
          <xdr:rowOff>114300</xdr:rowOff>
        </xdr:to>
        <xdr:sp macro="" textlink="">
          <xdr:nvSpPr>
            <xdr:cNvPr id="4120" name="cbUseSpecificLevelSecond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46</xdr:row>
          <xdr:rowOff>22860</xdr:rowOff>
        </xdr:from>
        <xdr:to>
          <xdr:col>3</xdr:col>
          <xdr:colOff>2125980</xdr:colOff>
          <xdr:row>47</xdr:row>
          <xdr:rowOff>0</xdr:rowOff>
        </xdr:to>
        <xdr:sp macro="" textlink="">
          <xdr:nvSpPr>
            <xdr:cNvPr id="4121" name="AddLevelSecond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2232660</xdr:colOff>
          <xdr:row>46</xdr:row>
          <xdr:rowOff>22860</xdr:rowOff>
        </xdr:from>
        <xdr:to>
          <xdr:col>3</xdr:col>
          <xdr:colOff>4297680</xdr:colOff>
          <xdr:row>47</xdr:row>
          <xdr:rowOff>0</xdr:rowOff>
        </xdr:to>
        <xdr:sp macro="" textlink="">
          <xdr:nvSpPr>
            <xdr:cNvPr id="4122" name="RemoveLevelSecond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 último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51</xdr:row>
          <xdr:rowOff>68580</xdr:rowOff>
        </xdr:from>
        <xdr:to>
          <xdr:col>11</xdr:col>
          <xdr:colOff>30480</xdr:colOff>
          <xdr:row>51</xdr:row>
          <xdr:rowOff>342900</xdr:rowOff>
        </xdr:to>
        <xdr:sp macro="" textlink="">
          <xdr:nvSpPr>
            <xdr:cNvPr id="4123" name="cbApplyMemberFormatting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0</xdr:rowOff>
        </xdr:from>
        <xdr:to>
          <xdr:col>11</xdr:col>
          <xdr:colOff>2362200</xdr:colOff>
          <xdr:row>53</xdr:row>
          <xdr:rowOff>0</xdr:rowOff>
        </xdr:to>
        <xdr:sp macro="" textlink="">
          <xdr:nvSpPr>
            <xdr:cNvPr id="4124" name="Group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52</xdr:row>
          <xdr:rowOff>60960</xdr:rowOff>
        </xdr:from>
        <xdr:to>
          <xdr:col>3</xdr:col>
          <xdr:colOff>2613660</xdr:colOff>
          <xdr:row>52</xdr:row>
          <xdr:rowOff>274320</xdr:rowOff>
        </xdr:to>
        <xdr:sp macro="" textlink="">
          <xdr:nvSpPr>
            <xdr:cNvPr id="4125" name="obMemberRowFirst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52</xdr:row>
          <xdr:rowOff>60960</xdr:rowOff>
        </xdr:from>
        <xdr:to>
          <xdr:col>3</xdr:col>
          <xdr:colOff>449580</xdr:colOff>
          <xdr:row>52</xdr:row>
          <xdr:rowOff>274320</xdr:rowOff>
        </xdr:to>
        <xdr:sp macro="" textlink="">
          <xdr:nvSpPr>
            <xdr:cNvPr id="4126" name="obMemberColumnFirst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138</xdr:row>
          <xdr:rowOff>198120</xdr:rowOff>
        </xdr:from>
        <xdr:to>
          <xdr:col>2</xdr:col>
          <xdr:colOff>1021080</xdr:colOff>
          <xdr:row>141</xdr:row>
          <xdr:rowOff>38100</xdr:rowOff>
        </xdr:to>
        <xdr:sp macro="" textlink="">
          <xdr:nvSpPr>
            <xdr:cNvPr id="4127" name="cbApplyCustomMemberDefaultFirst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141</xdr:row>
          <xdr:rowOff>45720</xdr:rowOff>
        </xdr:from>
        <xdr:to>
          <xdr:col>2</xdr:col>
          <xdr:colOff>1021080</xdr:colOff>
          <xdr:row>144</xdr:row>
          <xdr:rowOff>38100</xdr:rowOff>
        </xdr:to>
        <xdr:sp macro="" textlink="">
          <xdr:nvSpPr>
            <xdr:cNvPr id="4128" name="cbApplyCalculatedMemberFirst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145</xdr:row>
          <xdr:rowOff>0</xdr:rowOff>
        </xdr:from>
        <xdr:to>
          <xdr:col>2</xdr:col>
          <xdr:colOff>1021080</xdr:colOff>
          <xdr:row>147</xdr:row>
          <xdr:rowOff>38100</xdr:rowOff>
        </xdr:to>
        <xdr:sp macro="" textlink="">
          <xdr:nvSpPr>
            <xdr:cNvPr id="4129" name="cbApplyImputableMemberFirst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148</xdr:row>
          <xdr:rowOff>0</xdr:rowOff>
        </xdr:from>
        <xdr:to>
          <xdr:col>2</xdr:col>
          <xdr:colOff>1021080</xdr:colOff>
          <xdr:row>150</xdr:row>
          <xdr:rowOff>38100</xdr:rowOff>
        </xdr:to>
        <xdr:sp macro="" textlink="">
          <xdr:nvSpPr>
            <xdr:cNvPr id="4130" name="cbApplyLocalMemberFirst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151</xdr:row>
          <xdr:rowOff>0</xdr:rowOff>
        </xdr:from>
        <xdr:to>
          <xdr:col>2</xdr:col>
          <xdr:colOff>1021080</xdr:colOff>
          <xdr:row>153</xdr:row>
          <xdr:rowOff>38100</xdr:rowOff>
        </xdr:to>
        <xdr:sp macro="" textlink="">
          <xdr:nvSpPr>
            <xdr:cNvPr id="4131" name="cbApplyChangedMemberFirst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154</xdr:row>
          <xdr:rowOff>45720</xdr:rowOff>
        </xdr:from>
        <xdr:to>
          <xdr:col>2</xdr:col>
          <xdr:colOff>1021080</xdr:colOff>
          <xdr:row>156</xdr:row>
          <xdr:rowOff>0</xdr:rowOff>
        </xdr:to>
        <xdr:sp macro="" textlink="">
          <xdr:nvSpPr>
            <xdr:cNvPr id="4132" name="cbApplySpecificMemberFirst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159</xdr:row>
          <xdr:rowOff>22860</xdr:rowOff>
        </xdr:from>
        <xdr:to>
          <xdr:col>3</xdr:col>
          <xdr:colOff>4290060</xdr:colOff>
          <xdr:row>159</xdr:row>
          <xdr:rowOff>266700</xdr:rowOff>
        </xdr:to>
        <xdr:sp macro="" textlink="">
          <xdr:nvSpPr>
            <xdr:cNvPr id="4133" name="AddMemberFirst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componente/propiedad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55</xdr:row>
          <xdr:rowOff>0</xdr:rowOff>
        </xdr:from>
        <xdr:to>
          <xdr:col>2</xdr:col>
          <xdr:colOff>1021080</xdr:colOff>
          <xdr:row>57</xdr:row>
          <xdr:rowOff>38100</xdr:rowOff>
        </xdr:to>
        <xdr:sp macro="" textlink="">
          <xdr:nvSpPr>
            <xdr:cNvPr id="4134" name="cbApplyCustomMemberDefaultSecond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57</xdr:row>
          <xdr:rowOff>45720</xdr:rowOff>
        </xdr:from>
        <xdr:to>
          <xdr:col>2</xdr:col>
          <xdr:colOff>1021080</xdr:colOff>
          <xdr:row>60</xdr:row>
          <xdr:rowOff>38100</xdr:rowOff>
        </xdr:to>
        <xdr:sp macro="" textlink="">
          <xdr:nvSpPr>
            <xdr:cNvPr id="4135" name="cbApplyCalculatedMemberSecond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61</xdr:row>
          <xdr:rowOff>0</xdr:rowOff>
        </xdr:from>
        <xdr:to>
          <xdr:col>2</xdr:col>
          <xdr:colOff>1021080</xdr:colOff>
          <xdr:row>63</xdr:row>
          <xdr:rowOff>38100</xdr:rowOff>
        </xdr:to>
        <xdr:sp macro="" textlink="">
          <xdr:nvSpPr>
            <xdr:cNvPr id="4136" name="cbApplyImputableMemberSecond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64</xdr:row>
          <xdr:rowOff>0</xdr:rowOff>
        </xdr:from>
        <xdr:to>
          <xdr:col>2</xdr:col>
          <xdr:colOff>1021080</xdr:colOff>
          <xdr:row>66</xdr:row>
          <xdr:rowOff>38100</xdr:rowOff>
        </xdr:to>
        <xdr:sp macro="" textlink="">
          <xdr:nvSpPr>
            <xdr:cNvPr id="4137" name="cbApplyLocalMemberSecond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67</xdr:row>
          <xdr:rowOff>0</xdr:rowOff>
        </xdr:from>
        <xdr:to>
          <xdr:col>2</xdr:col>
          <xdr:colOff>1021080</xdr:colOff>
          <xdr:row>69</xdr:row>
          <xdr:rowOff>38100</xdr:rowOff>
        </xdr:to>
        <xdr:sp macro="" textlink="">
          <xdr:nvSpPr>
            <xdr:cNvPr id="4138" name="cbApplyChangedMemberSecond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70</xdr:row>
          <xdr:rowOff>45720</xdr:rowOff>
        </xdr:from>
        <xdr:to>
          <xdr:col>2</xdr:col>
          <xdr:colOff>1021080</xdr:colOff>
          <xdr:row>71</xdr:row>
          <xdr:rowOff>198120</xdr:rowOff>
        </xdr:to>
        <xdr:sp macro="" textlink="">
          <xdr:nvSpPr>
            <xdr:cNvPr id="4139" name="cbApplySpecificMemberSecond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135</xdr:row>
          <xdr:rowOff>22860</xdr:rowOff>
        </xdr:from>
        <xdr:to>
          <xdr:col>3</xdr:col>
          <xdr:colOff>4290060</xdr:colOff>
          <xdr:row>135</xdr:row>
          <xdr:rowOff>266700</xdr:rowOff>
        </xdr:to>
        <xdr:sp macro="" textlink="">
          <xdr:nvSpPr>
            <xdr:cNvPr id="4140" name="AddMemberSecond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componente/propiedad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1828800</xdr:colOff>
          <xdr:row>163</xdr:row>
          <xdr:rowOff>68580</xdr:rowOff>
        </xdr:from>
        <xdr:to>
          <xdr:col>7</xdr:col>
          <xdr:colOff>1950720</xdr:colOff>
          <xdr:row>163</xdr:row>
          <xdr:rowOff>342900</xdr:rowOff>
        </xdr:to>
        <xdr:sp macro="" textlink="">
          <xdr:nvSpPr>
            <xdr:cNvPr id="4141" name="cbApplyOddEvenFormatting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164</xdr:row>
          <xdr:rowOff>0</xdr:rowOff>
        </xdr:from>
        <xdr:to>
          <xdr:col>11</xdr:col>
          <xdr:colOff>2362200</xdr:colOff>
          <xdr:row>165</xdr:row>
          <xdr:rowOff>0</xdr:rowOff>
        </xdr:to>
        <xdr:sp macro="" textlink="">
          <xdr:nvSpPr>
            <xdr:cNvPr id="4142" name="Group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164</xdr:row>
          <xdr:rowOff>68580</xdr:rowOff>
        </xdr:from>
        <xdr:to>
          <xdr:col>3</xdr:col>
          <xdr:colOff>2613660</xdr:colOff>
          <xdr:row>164</xdr:row>
          <xdr:rowOff>274320</xdr:rowOff>
        </xdr:to>
        <xdr:sp macro="" textlink="">
          <xdr:nvSpPr>
            <xdr:cNvPr id="4143" name="obOddEvenRowFirst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164</xdr:row>
          <xdr:rowOff>68580</xdr:rowOff>
        </xdr:from>
        <xdr:to>
          <xdr:col>3</xdr:col>
          <xdr:colOff>449580</xdr:colOff>
          <xdr:row>164</xdr:row>
          <xdr:rowOff>274320</xdr:rowOff>
        </xdr:to>
        <xdr:sp macro="" textlink="">
          <xdr:nvSpPr>
            <xdr:cNvPr id="4144" name="obOddEvenColumnFirst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167</xdr:row>
          <xdr:rowOff>0</xdr:rowOff>
        </xdr:from>
        <xdr:to>
          <xdr:col>2</xdr:col>
          <xdr:colOff>1021080</xdr:colOff>
          <xdr:row>169</xdr:row>
          <xdr:rowOff>38100</xdr:rowOff>
        </xdr:to>
        <xdr:sp macro="" textlink="">
          <xdr:nvSpPr>
            <xdr:cNvPr id="4145" name="cbUseOddFirst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170</xdr:row>
          <xdr:rowOff>0</xdr:rowOff>
        </xdr:from>
        <xdr:to>
          <xdr:col>2</xdr:col>
          <xdr:colOff>1021080</xdr:colOff>
          <xdr:row>172</xdr:row>
          <xdr:rowOff>38100</xdr:rowOff>
        </xdr:to>
        <xdr:sp macro="" textlink="">
          <xdr:nvSpPr>
            <xdr:cNvPr id="4146" name="cbUseEvenFirst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175</xdr:row>
          <xdr:rowOff>0</xdr:rowOff>
        </xdr:from>
        <xdr:to>
          <xdr:col>2</xdr:col>
          <xdr:colOff>1021080</xdr:colOff>
          <xdr:row>177</xdr:row>
          <xdr:rowOff>38100</xdr:rowOff>
        </xdr:to>
        <xdr:sp macro="" textlink="">
          <xdr:nvSpPr>
            <xdr:cNvPr id="4147" name="cbUseOddSecond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177</xdr:row>
          <xdr:rowOff>45720</xdr:rowOff>
        </xdr:from>
        <xdr:to>
          <xdr:col>2</xdr:col>
          <xdr:colOff>1021080</xdr:colOff>
          <xdr:row>180</xdr:row>
          <xdr:rowOff>38100</xdr:rowOff>
        </xdr:to>
        <xdr:sp macro="" textlink="">
          <xdr:nvSpPr>
            <xdr:cNvPr id="4148" name="cbUseEvenSecond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1905000</xdr:colOff>
          <xdr:row>183</xdr:row>
          <xdr:rowOff>68580</xdr:rowOff>
        </xdr:from>
        <xdr:to>
          <xdr:col>7</xdr:col>
          <xdr:colOff>2026920</xdr:colOff>
          <xdr:row>183</xdr:row>
          <xdr:rowOff>342900</xdr:rowOff>
        </xdr:to>
        <xdr:sp macro="" textlink="">
          <xdr:nvSpPr>
            <xdr:cNvPr id="4149" name="cbApplyPageHeaderFormatting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185</xdr:row>
          <xdr:rowOff>198120</xdr:rowOff>
        </xdr:from>
        <xdr:to>
          <xdr:col>2</xdr:col>
          <xdr:colOff>1021080</xdr:colOff>
          <xdr:row>188</xdr:row>
          <xdr:rowOff>38100</xdr:rowOff>
        </xdr:to>
        <xdr:sp macro="" textlink="">
          <xdr:nvSpPr>
            <xdr:cNvPr id="4150" name="cbUseDefaultPageHeaderFormat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189</xdr:row>
          <xdr:rowOff>0</xdr:rowOff>
        </xdr:from>
        <xdr:to>
          <xdr:col>2</xdr:col>
          <xdr:colOff>1021080</xdr:colOff>
          <xdr:row>190</xdr:row>
          <xdr:rowOff>175260</xdr:rowOff>
        </xdr:to>
        <xdr:sp macro="" textlink="">
          <xdr:nvSpPr>
            <xdr:cNvPr id="4151" name="cbUseDimensionFormatting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191</xdr:row>
          <xdr:rowOff>22860</xdr:rowOff>
        </xdr:from>
        <xdr:to>
          <xdr:col>3</xdr:col>
          <xdr:colOff>4290060</xdr:colOff>
          <xdr:row>192</xdr:row>
          <xdr:rowOff>0</xdr:rowOff>
        </xdr:to>
        <xdr:sp macro="" textlink="">
          <xdr:nvSpPr>
            <xdr:cNvPr id="4152" name="AddDimension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dimensión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73</xdr:row>
          <xdr:rowOff>0</xdr:rowOff>
        </xdr:from>
        <xdr:to>
          <xdr:col>13</xdr:col>
          <xdr:colOff>266700</xdr:colOff>
          <xdr:row>74</xdr:row>
          <xdr:rowOff>0</xdr:rowOff>
        </xdr:to>
        <xdr:sp macro="" textlink="">
          <xdr:nvSpPr>
            <xdr:cNvPr id="4154" name="AddedMember2_1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76</xdr:row>
          <xdr:rowOff>0</xdr:rowOff>
        </xdr:from>
        <xdr:to>
          <xdr:col>13</xdr:col>
          <xdr:colOff>266700</xdr:colOff>
          <xdr:row>77</xdr:row>
          <xdr:rowOff>0</xdr:rowOff>
        </xdr:to>
        <xdr:sp macro="" textlink="">
          <xdr:nvSpPr>
            <xdr:cNvPr id="4156" name="AddedMember2_2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78</xdr:row>
          <xdr:rowOff>45720</xdr:rowOff>
        </xdr:from>
        <xdr:to>
          <xdr:col>13</xdr:col>
          <xdr:colOff>266700</xdr:colOff>
          <xdr:row>79</xdr:row>
          <xdr:rowOff>190500</xdr:rowOff>
        </xdr:to>
        <xdr:sp macro="" textlink="">
          <xdr:nvSpPr>
            <xdr:cNvPr id="4158" name="AddedMember2_3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81</xdr:row>
          <xdr:rowOff>45720</xdr:rowOff>
        </xdr:from>
        <xdr:to>
          <xdr:col>13</xdr:col>
          <xdr:colOff>266700</xdr:colOff>
          <xdr:row>83</xdr:row>
          <xdr:rowOff>0</xdr:rowOff>
        </xdr:to>
        <xdr:sp macro="" textlink="">
          <xdr:nvSpPr>
            <xdr:cNvPr id="4160" name="AddedMember2_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85</xdr:row>
          <xdr:rowOff>0</xdr:rowOff>
        </xdr:from>
        <xdr:to>
          <xdr:col>13</xdr:col>
          <xdr:colOff>266700</xdr:colOff>
          <xdr:row>86</xdr:row>
          <xdr:rowOff>0</xdr:rowOff>
        </xdr:to>
        <xdr:sp macro="" textlink="">
          <xdr:nvSpPr>
            <xdr:cNvPr id="4162" name="AddedMember2_5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88</xdr:row>
          <xdr:rowOff>0</xdr:rowOff>
        </xdr:from>
        <xdr:to>
          <xdr:col>13</xdr:col>
          <xdr:colOff>266700</xdr:colOff>
          <xdr:row>89</xdr:row>
          <xdr:rowOff>0</xdr:rowOff>
        </xdr:to>
        <xdr:sp macro="" textlink="">
          <xdr:nvSpPr>
            <xdr:cNvPr id="4164" name="AddedMember2_6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91</xdr:row>
          <xdr:rowOff>0</xdr:rowOff>
        </xdr:from>
        <xdr:to>
          <xdr:col>13</xdr:col>
          <xdr:colOff>266700</xdr:colOff>
          <xdr:row>92</xdr:row>
          <xdr:rowOff>7620</xdr:rowOff>
        </xdr:to>
        <xdr:sp macro="" textlink="">
          <xdr:nvSpPr>
            <xdr:cNvPr id="4168" name="AddedMember2_7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93</xdr:row>
          <xdr:rowOff>45720</xdr:rowOff>
        </xdr:from>
        <xdr:to>
          <xdr:col>13</xdr:col>
          <xdr:colOff>266700</xdr:colOff>
          <xdr:row>95</xdr:row>
          <xdr:rowOff>0</xdr:rowOff>
        </xdr:to>
        <xdr:sp macro="" textlink="">
          <xdr:nvSpPr>
            <xdr:cNvPr id="4170" name="AddedMember2_8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96</xdr:row>
          <xdr:rowOff>45720</xdr:rowOff>
        </xdr:from>
        <xdr:to>
          <xdr:col>13</xdr:col>
          <xdr:colOff>266700</xdr:colOff>
          <xdr:row>97</xdr:row>
          <xdr:rowOff>190500</xdr:rowOff>
        </xdr:to>
        <xdr:sp macro="" textlink="">
          <xdr:nvSpPr>
            <xdr:cNvPr id="4176" name="AddedMember2_9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99</xdr:row>
          <xdr:rowOff>45720</xdr:rowOff>
        </xdr:from>
        <xdr:to>
          <xdr:col>13</xdr:col>
          <xdr:colOff>266700</xdr:colOff>
          <xdr:row>101</xdr:row>
          <xdr:rowOff>0</xdr:rowOff>
        </xdr:to>
        <xdr:sp macro="" textlink="">
          <xdr:nvSpPr>
            <xdr:cNvPr id="4178" name="AddedMember2_10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103</xdr:row>
          <xdr:rowOff>0</xdr:rowOff>
        </xdr:from>
        <xdr:to>
          <xdr:col>13</xdr:col>
          <xdr:colOff>266700</xdr:colOff>
          <xdr:row>104</xdr:row>
          <xdr:rowOff>0</xdr:rowOff>
        </xdr:to>
        <xdr:sp macro="" textlink="">
          <xdr:nvSpPr>
            <xdr:cNvPr id="4180" name="AddedMember2_11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106</xdr:row>
          <xdr:rowOff>0</xdr:rowOff>
        </xdr:from>
        <xdr:to>
          <xdr:col>13</xdr:col>
          <xdr:colOff>266700</xdr:colOff>
          <xdr:row>107</xdr:row>
          <xdr:rowOff>0</xdr:rowOff>
        </xdr:to>
        <xdr:sp macro="" textlink="">
          <xdr:nvSpPr>
            <xdr:cNvPr id="4182" name="AddedMember2_12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109</xdr:row>
          <xdr:rowOff>0</xdr:rowOff>
        </xdr:from>
        <xdr:to>
          <xdr:col>13</xdr:col>
          <xdr:colOff>266700</xdr:colOff>
          <xdr:row>110</xdr:row>
          <xdr:rowOff>0</xdr:rowOff>
        </xdr:to>
        <xdr:sp macro="" textlink="">
          <xdr:nvSpPr>
            <xdr:cNvPr id="4184" name="AddedMember2_13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111</xdr:row>
          <xdr:rowOff>45720</xdr:rowOff>
        </xdr:from>
        <xdr:to>
          <xdr:col>13</xdr:col>
          <xdr:colOff>266700</xdr:colOff>
          <xdr:row>112</xdr:row>
          <xdr:rowOff>190500</xdr:rowOff>
        </xdr:to>
        <xdr:sp macro="" textlink="">
          <xdr:nvSpPr>
            <xdr:cNvPr id="4194" name="AddedMember2_14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114</xdr:row>
          <xdr:rowOff>45720</xdr:rowOff>
        </xdr:from>
        <xdr:to>
          <xdr:col>13</xdr:col>
          <xdr:colOff>266700</xdr:colOff>
          <xdr:row>116</xdr:row>
          <xdr:rowOff>0</xdr:rowOff>
        </xdr:to>
        <xdr:sp macro="" textlink="">
          <xdr:nvSpPr>
            <xdr:cNvPr id="4196" name="AddedMember2_15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117</xdr:row>
          <xdr:rowOff>45720</xdr:rowOff>
        </xdr:from>
        <xdr:to>
          <xdr:col>13</xdr:col>
          <xdr:colOff>266700</xdr:colOff>
          <xdr:row>119</xdr:row>
          <xdr:rowOff>0</xdr:rowOff>
        </xdr:to>
        <xdr:sp macro="" textlink="">
          <xdr:nvSpPr>
            <xdr:cNvPr id="4198" name="AddedMember2_16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121</xdr:row>
          <xdr:rowOff>0</xdr:rowOff>
        </xdr:from>
        <xdr:to>
          <xdr:col>13</xdr:col>
          <xdr:colOff>266700</xdr:colOff>
          <xdr:row>122</xdr:row>
          <xdr:rowOff>0</xdr:rowOff>
        </xdr:to>
        <xdr:sp macro="" textlink="">
          <xdr:nvSpPr>
            <xdr:cNvPr id="4200" name="AddedMember2_17" hidden="1">
              <a:extLst>
                <a:ext uri="{63B3BB69-23CF-44E3-9099-C40C66FF867C}">
                  <a14:compatExt spid="_x0000_s4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124</xdr:row>
          <xdr:rowOff>0</xdr:rowOff>
        </xdr:from>
        <xdr:to>
          <xdr:col>13</xdr:col>
          <xdr:colOff>266700</xdr:colOff>
          <xdr:row>125</xdr:row>
          <xdr:rowOff>0</xdr:rowOff>
        </xdr:to>
        <xdr:sp macro="" textlink="">
          <xdr:nvSpPr>
            <xdr:cNvPr id="4202" name="AddedMember2_18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127</xdr:row>
          <xdr:rowOff>0</xdr:rowOff>
        </xdr:from>
        <xdr:to>
          <xdr:col>13</xdr:col>
          <xdr:colOff>266700</xdr:colOff>
          <xdr:row>128</xdr:row>
          <xdr:rowOff>7620</xdr:rowOff>
        </xdr:to>
        <xdr:sp macro="" textlink="">
          <xdr:nvSpPr>
            <xdr:cNvPr id="4204" name="AddedMember2_19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156</xdr:row>
          <xdr:rowOff>45720</xdr:rowOff>
        </xdr:from>
        <xdr:to>
          <xdr:col>13</xdr:col>
          <xdr:colOff>266700</xdr:colOff>
          <xdr:row>158</xdr:row>
          <xdr:rowOff>0</xdr:rowOff>
        </xdr:to>
        <xdr:sp macro="" textlink="">
          <xdr:nvSpPr>
            <xdr:cNvPr id="4206" name="AddedMember1_1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129</xdr:row>
          <xdr:rowOff>45720</xdr:rowOff>
        </xdr:from>
        <xdr:to>
          <xdr:col>13</xdr:col>
          <xdr:colOff>266700</xdr:colOff>
          <xdr:row>131</xdr:row>
          <xdr:rowOff>0</xdr:rowOff>
        </xdr:to>
        <xdr:sp macro="" textlink="">
          <xdr:nvSpPr>
            <xdr:cNvPr id="4208" name="AddedMember2_20" hidden="1">
              <a:extLst>
                <a:ext uri="{63B3BB69-23CF-44E3-9099-C40C66FF867C}">
                  <a14:compatExt spid="_x0000_s4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132</xdr:row>
          <xdr:rowOff>45720</xdr:rowOff>
        </xdr:from>
        <xdr:to>
          <xdr:col>13</xdr:col>
          <xdr:colOff>266700</xdr:colOff>
          <xdr:row>134</xdr:row>
          <xdr:rowOff>0</xdr:rowOff>
        </xdr:to>
        <xdr:sp macro="" textlink="">
          <xdr:nvSpPr>
            <xdr:cNvPr id="4210" name="AddedMember2_21" hidden="1">
              <a:extLst>
                <a:ext uri="{63B3BB69-23CF-44E3-9099-C40C66FF867C}">
                  <a14:compatExt spid="_x0000_s4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204106</xdr:colOff>
      <xdr:row>40</xdr:row>
      <xdr:rowOff>114458</xdr:rowOff>
    </xdr:from>
    <xdr:to>
      <xdr:col>17</xdr:col>
      <xdr:colOff>4095752</xdr:colOff>
      <xdr:row>43</xdr:row>
      <xdr:rowOff>76843</xdr:rowOff>
    </xdr:to>
    <xdr:sp macro="" textlink="">
      <xdr:nvSpPr>
        <xdr:cNvPr id="12" name="11 CuadroTexto"/>
        <xdr:cNvSpPr txBox="1"/>
      </xdr:nvSpPr>
      <xdr:spPr>
        <a:xfrm>
          <a:off x="204106" y="699565"/>
          <a:ext cx="5089073" cy="49306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800"/>
            <a:t>      Pressupost Inicial</a:t>
          </a:r>
          <a:r>
            <a:rPr lang="es-ES" sz="1800" baseline="0"/>
            <a:t> de Despeses</a:t>
          </a:r>
          <a:endParaRPr lang="es-ES" sz="18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1025" name="ConnectionDescriptorsInfotb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1026" name="MultipleReportManagerInfotb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1027" name="ConnectionDescriptorsInfo000tb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1028" name="AnalyzerDynReport000tb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1029" name="ReportSubmitManagerControltb1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1030" name="ReportSubmitControl_1tb1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1031" name="FPMExcelClientSheetOptionstb1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881077</xdr:colOff>
      <xdr:row>40</xdr:row>
      <xdr:rowOff>136870</xdr:rowOff>
    </xdr:from>
    <xdr:to>
      <xdr:col>20</xdr:col>
      <xdr:colOff>911493</xdr:colOff>
      <xdr:row>43</xdr:row>
      <xdr:rowOff>99255</xdr:rowOff>
    </xdr:to>
    <xdr:sp macro="" textlink="">
      <xdr:nvSpPr>
        <xdr:cNvPr id="2" name="1 CuadroTexto"/>
        <xdr:cNvSpPr txBox="1"/>
      </xdr:nvSpPr>
      <xdr:spPr>
        <a:xfrm>
          <a:off x="281002" y="717895"/>
          <a:ext cx="5059616" cy="49578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800"/>
            <a:t>Resum per capítols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6145" name="ConnectionDescriptorsInfotb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6146" name="MultipleReportManagerInfotb1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6147" name="ConnectionDescriptorsInfo000tb1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6148" name="AnalyzerDynReport000tb1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6149" name="ReportSubmitManagerControltb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6150" name="FPMExcelClientSheetOptionstb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1661160</xdr:colOff>
          <xdr:row>4</xdr:row>
          <xdr:rowOff>68580</xdr:rowOff>
        </xdr:from>
        <xdr:to>
          <xdr:col>7</xdr:col>
          <xdr:colOff>1783080</xdr:colOff>
          <xdr:row>4</xdr:row>
          <xdr:rowOff>342900</xdr:rowOff>
        </xdr:to>
        <xdr:sp macro="" textlink="">
          <xdr:nvSpPr>
            <xdr:cNvPr id="8193" name="cbApplyLevelFormatting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3</xdr:col>
          <xdr:colOff>2804160</xdr:colOff>
          <xdr:row>6</xdr:row>
          <xdr:rowOff>0</xdr:rowOff>
        </xdr:to>
        <xdr:sp macro="" textlink="">
          <xdr:nvSpPr>
            <xdr:cNvPr id="8194" name="Group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5</xdr:row>
          <xdr:rowOff>60960</xdr:rowOff>
        </xdr:from>
        <xdr:to>
          <xdr:col>3</xdr:col>
          <xdr:colOff>2613660</xdr:colOff>
          <xdr:row>5</xdr:row>
          <xdr:rowOff>274320</xdr:rowOff>
        </xdr:to>
        <xdr:sp macro="" textlink="">
          <xdr:nvSpPr>
            <xdr:cNvPr id="8195" name="obLevelRowFirst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</xdr:row>
          <xdr:rowOff>60960</xdr:rowOff>
        </xdr:from>
        <xdr:to>
          <xdr:col>3</xdr:col>
          <xdr:colOff>449580</xdr:colOff>
          <xdr:row>5</xdr:row>
          <xdr:rowOff>274320</xdr:rowOff>
        </xdr:to>
        <xdr:sp macro="" textlink="">
          <xdr:nvSpPr>
            <xdr:cNvPr id="8196" name="obLevelColumnFirst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2750820</xdr:colOff>
          <xdr:row>5</xdr:row>
          <xdr:rowOff>0</xdr:rowOff>
        </xdr:from>
        <xdr:to>
          <xdr:col>10</xdr:col>
          <xdr:colOff>99060</xdr:colOff>
          <xdr:row>6</xdr:row>
          <xdr:rowOff>0</xdr:rowOff>
        </xdr:to>
        <xdr:sp macro="" textlink="">
          <xdr:nvSpPr>
            <xdr:cNvPr id="8197" name="Group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4229100</xdr:colOff>
          <xdr:row>5</xdr:row>
          <xdr:rowOff>60960</xdr:rowOff>
        </xdr:from>
        <xdr:to>
          <xdr:col>6</xdr:col>
          <xdr:colOff>99060</xdr:colOff>
          <xdr:row>5</xdr:row>
          <xdr:rowOff>274320</xdr:rowOff>
        </xdr:to>
        <xdr:sp macro="" textlink="">
          <xdr:nvSpPr>
            <xdr:cNvPr id="8198" name="obRelativeLevelHierarchy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Niveles relativos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2773680</xdr:colOff>
          <xdr:row>5</xdr:row>
          <xdr:rowOff>60960</xdr:rowOff>
        </xdr:from>
        <xdr:to>
          <xdr:col>3</xdr:col>
          <xdr:colOff>4198620</xdr:colOff>
          <xdr:row>5</xdr:row>
          <xdr:rowOff>274320</xdr:rowOff>
        </xdr:to>
        <xdr:sp macro="" textlink="">
          <xdr:nvSpPr>
            <xdr:cNvPr id="8199" name="obDatabaseLevelHierarchy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Niveles de estructura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5</xdr:row>
          <xdr:rowOff>0</xdr:rowOff>
        </xdr:from>
        <xdr:to>
          <xdr:col>11</xdr:col>
          <xdr:colOff>2423160</xdr:colOff>
          <xdr:row>5</xdr:row>
          <xdr:rowOff>327660</xdr:rowOff>
        </xdr:to>
        <xdr:sp macro="" textlink="">
          <xdr:nvSpPr>
            <xdr:cNvPr id="8200" name="cbApplyLevelFromTopToBottom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Iniciar formatos desde el nivel más bajo mostrado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6</xdr:row>
          <xdr:rowOff>137160</xdr:rowOff>
        </xdr:from>
        <xdr:to>
          <xdr:col>11</xdr:col>
          <xdr:colOff>1135380</xdr:colOff>
          <xdr:row>7</xdr:row>
          <xdr:rowOff>121920</xdr:rowOff>
        </xdr:to>
        <xdr:sp macro="" textlink="">
          <xdr:nvSpPr>
            <xdr:cNvPr id="8201" name="LVL1tbFormattingByLevel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 formato 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6</xdr:row>
          <xdr:rowOff>0</xdr:rowOff>
        </xdr:from>
        <xdr:to>
          <xdr:col>12</xdr:col>
          <xdr:colOff>0</xdr:colOff>
          <xdr:row>8</xdr:row>
          <xdr:rowOff>0</xdr:rowOff>
        </xdr:to>
        <xdr:sp macro="" textlink="">
          <xdr:nvSpPr>
            <xdr:cNvPr id="8202" name="Group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6</xdr:row>
          <xdr:rowOff>228600</xdr:rowOff>
        </xdr:from>
        <xdr:to>
          <xdr:col>11</xdr:col>
          <xdr:colOff>2103120</xdr:colOff>
          <xdr:row>7</xdr:row>
          <xdr:rowOff>152400</xdr:rowOff>
        </xdr:to>
        <xdr:sp macro="" textlink="">
          <xdr:nvSpPr>
            <xdr:cNvPr id="8203" name="obLevelOuterFirst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externa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6</xdr:row>
          <xdr:rowOff>22860</xdr:rowOff>
        </xdr:from>
        <xdr:to>
          <xdr:col>11</xdr:col>
          <xdr:colOff>2103120</xdr:colOff>
          <xdr:row>6</xdr:row>
          <xdr:rowOff>236220</xdr:rowOff>
        </xdr:to>
        <xdr:sp macro="" textlink="">
          <xdr:nvSpPr>
            <xdr:cNvPr id="8204" name="obLevelInnerFirst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interna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8</xdr:row>
          <xdr:rowOff>198120</xdr:rowOff>
        </xdr:from>
        <xdr:to>
          <xdr:col>2</xdr:col>
          <xdr:colOff>1021080</xdr:colOff>
          <xdr:row>11</xdr:row>
          <xdr:rowOff>38100</xdr:rowOff>
        </xdr:to>
        <xdr:sp macro="" textlink="">
          <xdr:nvSpPr>
            <xdr:cNvPr id="8205" name="cbUseDefaultLevelFirst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12</xdr:row>
          <xdr:rowOff>0</xdr:rowOff>
        </xdr:from>
        <xdr:to>
          <xdr:col>2</xdr:col>
          <xdr:colOff>1021080</xdr:colOff>
          <xdr:row>14</xdr:row>
          <xdr:rowOff>38100</xdr:rowOff>
        </xdr:to>
        <xdr:sp macro="" textlink="">
          <xdr:nvSpPr>
            <xdr:cNvPr id="8206" name="cbUseLeafLevelFirst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15</xdr:row>
          <xdr:rowOff>38100</xdr:rowOff>
        </xdr:from>
        <xdr:to>
          <xdr:col>2</xdr:col>
          <xdr:colOff>1021080</xdr:colOff>
          <xdr:row>16</xdr:row>
          <xdr:rowOff>114300</xdr:rowOff>
        </xdr:to>
        <xdr:sp macro="" textlink="">
          <xdr:nvSpPr>
            <xdr:cNvPr id="8207" name="cbUseSpecificLevelFirst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25</xdr:row>
          <xdr:rowOff>30480</xdr:rowOff>
        </xdr:from>
        <xdr:to>
          <xdr:col>3</xdr:col>
          <xdr:colOff>2125980</xdr:colOff>
          <xdr:row>26</xdr:row>
          <xdr:rowOff>7620</xdr:rowOff>
        </xdr:to>
        <xdr:sp macro="" textlink="">
          <xdr:nvSpPr>
            <xdr:cNvPr id="8208" name="AddLevelFirst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2232660</xdr:colOff>
          <xdr:row>25</xdr:row>
          <xdr:rowOff>30480</xdr:rowOff>
        </xdr:from>
        <xdr:to>
          <xdr:col>3</xdr:col>
          <xdr:colOff>4297680</xdr:colOff>
          <xdr:row>26</xdr:row>
          <xdr:rowOff>7620</xdr:rowOff>
        </xdr:to>
        <xdr:sp macro="" textlink="">
          <xdr:nvSpPr>
            <xdr:cNvPr id="8209" name="RemoveLevelFirst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 último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27</xdr:row>
          <xdr:rowOff>144780</xdr:rowOff>
        </xdr:from>
        <xdr:to>
          <xdr:col>11</xdr:col>
          <xdr:colOff>1135380</xdr:colOff>
          <xdr:row>28</xdr:row>
          <xdr:rowOff>137160</xdr:rowOff>
        </xdr:to>
        <xdr:sp macro="" textlink="">
          <xdr:nvSpPr>
            <xdr:cNvPr id="8210" name="LVL2tbFormattingByLevel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 formato 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27</xdr:row>
          <xdr:rowOff>0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8211" name="Group Box 19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27</xdr:row>
          <xdr:rowOff>228600</xdr:rowOff>
        </xdr:from>
        <xdr:to>
          <xdr:col>11</xdr:col>
          <xdr:colOff>2103120</xdr:colOff>
          <xdr:row>28</xdr:row>
          <xdr:rowOff>175260</xdr:rowOff>
        </xdr:to>
        <xdr:sp macro="" textlink="">
          <xdr:nvSpPr>
            <xdr:cNvPr id="8212" name="obLevelOuterSecond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externa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27</xdr:row>
          <xdr:rowOff>38100</xdr:rowOff>
        </xdr:from>
        <xdr:to>
          <xdr:col>11</xdr:col>
          <xdr:colOff>2103120</xdr:colOff>
          <xdr:row>27</xdr:row>
          <xdr:rowOff>251460</xdr:rowOff>
        </xdr:to>
        <xdr:sp macro="" textlink="">
          <xdr:nvSpPr>
            <xdr:cNvPr id="8213" name="obLevelInnerSecond" hidden="1">
              <a:extLst>
                <a:ext uri="{63B3BB69-23CF-44E3-9099-C40C66FF867C}">
                  <a14:compatExt spid="_x0000_s8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interna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30</xdr:row>
          <xdr:rowOff>0</xdr:rowOff>
        </xdr:from>
        <xdr:to>
          <xdr:col>2</xdr:col>
          <xdr:colOff>1021080</xdr:colOff>
          <xdr:row>32</xdr:row>
          <xdr:rowOff>38100</xdr:rowOff>
        </xdr:to>
        <xdr:sp macro="" textlink="">
          <xdr:nvSpPr>
            <xdr:cNvPr id="8214" name="cbUseDefaultLevelSecond" hidden="1">
              <a:extLst>
                <a:ext uri="{63B3BB69-23CF-44E3-9099-C40C66FF867C}">
                  <a14:compatExt spid="_x0000_s8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33</xdr:row>
          <xdr:rowOff>0</xdr:rowOff>
        </xdr:from>
        <xdr:to>
          <xdr:col>2</xdr:col>
          <xdr:colOff>1021080</xdr:colOff>
          <xdr:row>35</xdr:row>
          <xdr:rowOff>38100</xdr:rowOff>
        </xdr:to>
        <xdr:sp macro="" textlink="">
          <xdr:nvSpPr>
            <xdr:cNvPr id="8215" name="cbUseLeafLevelSecond" hidden="1">
              <a:extLst>
                <a:ext uri="{63B3BB69-23CF-44E3-9099-C40C66FF867C}">
                  <a14:compatExt spid="_x0000_s8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36</xdr:row>
          <xdr:rowOff>38100</xdr:rowOff>
        </xdr:from>
        <xdr:to>
          <xdr:col>2</xdr:col>
          <xdr:colOff>1021080</xdr:colOff>
          <xdr:row>37</xdr:row>
          <xdr:rowOff>114300</xdr:rowOff>
        </xdr:to>
        <xdr:sp macro="" textlink="">
          <xdr:nvSpPr>
            <xdr:cNvPr id="8216" name="cbUseSpecificLevelSecond" hidden="1">
              <a:extLst>
                <a:ext uri="{63B3BB69-23CF-44E3-9099-C40C66FF867C}">
                  <a14:compatExt spid="_x0000_s8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46</xdr:row>
          <xdr:rowOff>22860</xdr:rowOff>
        </xdr:from>
        <xdr:to>
          <xdr:col>3</xdr:col>
          <xdr:colOff>2125980</xdr:colOff>
          <xdr:row>47</xdr:row>
          <xdr:rowOff>0</xdr:rowOff>
        </xdr:to>
        <xdr:sp macro="" textlink="">
          <xdr:nvSpPr>
            <xdr:cNvPr id="8217" name="AddLevelSecond" hidden="1">
              <a:extLst>
                <a:ext uri="{63B3BB69-23CF-44E3-9099-C40C66FF867C}">
                  <a14:compatExt spid="_x0000_s8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2232660</xdr:colOff>
          <xdr:row>46</xdr:row>
          <xdr:rowOff>22860</xdr:rowOff>
        </xdr:from>
        <xdr:to>
          <xdr:col>3</xdr:col>
          <xdr:colOff>4297680</xdr:colOff>
          <xdr:row>47</xdr:row>
          <xdr:rowOff>0</xdr:rowOff>
        </xdr:to>
        <xdr:sp macro="" textlink="">
          <xdr:nvSpPr>
            <xdr:cNvPr id="8218" name="RemoveLevelSecond" hidden="1">
              <a:extLst>
                <a:ext uri="{63B3BB69-23CF-44E3-9099-C40C66FF867C}">
                  <a14:compatExt spid="_x0000_s8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 último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51</xdr:row>
          <xdr:rowOff>68580</xdr:rowOff>
        </xdr:from>
        <xdr:to>
          <xdr:col>11</xdr:col>
          <xdr:colOff>30480</xdr:colOff>
          <xdr:row>51</xdr:row>
          <xdr:rowOff>342900</xdr:rowOff>
        </xdr:to>
        <xdr:sp macro="" textlink="">
          <xdr:nvSpPr>
            <xdr:cNvPr id="8219" name="cbApplyMemberFormatting" hidden="1">
              <a:extLst>
                <a:ext uri="{63B3BB69-23CF-44E3-9099-C40C66FF867C}">
                  <a14:compatExt spid="_x0000_s8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0</xdr:rowOff>
        </xdr:from>
        <xdr:to>
          <xdr:col>11</xdr:col>
          <xdr:colOff>2362200</xdr:colOff>
          <xdr:row>53</xdr:row>
          <xdr:rowOff>0</xdr:rowOff>
        </xdr:to>
        <xdr:sp macro="" textlink="">
          <xdr:nvSpPr>
            <xdr:cNvPr id="8220" name="Group Box 28" hidden="1">
              <a:extLst>
                <a:ext uri="{63B3BB69-23CF-44E3-9099-C40C66FF867C}">
                  <a14:compatExt spid="_x0000_s8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52</xdr:row>
          <xdr:rowOff>60960</xdr:rowOff>
        </xdr:from>
        <xdr:to>
          <xdr:col>3</xdr:col>
          <xdr:colOff>2613660</xdr:colOff>
          <xdr:row>52</xdr:row>
          <xdr:rowOff>274320</xdr:rowOff>
        </xdr:to>
        <xdr:sp macro="" textlink="">
          <xdr:nvSpPr>
            <xdr:cNvPr id="8221" name="obMemberRowFirst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52</xdr:row>
          <xdr:rowOff>60960</xdr:rowOff>
        </xdr:from>
        <xdr:to>
          <xdr:col>3</xdr:col>
          <xdr:colOff>449580</xdr:colOff>
          <xdr:row>52</xdr:row>
          <xdr:rowOff>274320</xdr:rowOff>
        </xdr:to>
        <xdr:sp macro="" textlink="">
          <xdr:nvSpPr>
            <xdr:cNvPr id="8222" name="obMemberColumnFirst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132</xdr:row>
          <xdr:rowOff>198120</xdr:rowOff>
        </xdr:from>
        <xdr:to>
          <xdr:col>2</xdr:col>
          <xdr:colOff>1021080</xdr:colOff>
          <xdr:row>135</xdr:row>
          <xdr:rowOff>38100</xdr:rowOff>
        </xdr:to>
        <xdr:sp macro="" textlink="">
          <xdr:nvSpPr>
            <xdr:cNvPr id="8223" name="cbApplyCustomMemberDefaultFirst" hidden="1">
              <a:extLst>
                <a:ext uri="{63B3BB69-23CF-44E3-9099-C40C66FF867C}">
                  <a14:compatExt spid="_x0000_s8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135</xdr:row>
          <xdr:rowOff>45720</xdr:rowOff>
        </xdr:from>
        <xdr:to>
          <xdr:col>2</xdr:col>
          <xdr:colOff>1021080</xdr:colOff>
          <xdr:row>138</xdr:row>
          <xdr:rowOff>38100</xdr:rowOff>
        </xdr:to>
        <xdr:sp macro="" textlink="">
          <xdr:nvSpPr>
            <xdr:cNvPr id="8224" name="cbApplyCalculatedMemberFirst" hidden="1">
              <a:extLst>
                <a:ext uri="{63B3BB69-23CF-44E3-9099-C40C66FF867C}">
                  <a14:compatExt spid="_x0000_s8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139</xdr:row>
          <xdr:rowOff>0</xdr:rowOff>
        </xdr:from>
        <xdr:to>
          <xdr:col>2</xdr:col>
          <xdr:colOff>1021080</xdr:colOff>
          <xdr:row>141</xdr:row>
          <xdr:rowOff>38100</xdr:rowOff>
        </xdr:to>
        <xdr:sp macro="" textlink="">
          <xdr:nvSpPr>
            <xdr:cNvPr id="8225" name="cbApplyImputableMemberFirst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142</xdr:row>
          <xdr:rowOff>0</xdr:rowOff>
        </xdr:from>
        <xdr:to>
          <xdr:col>2</xdr:col>
          <xdr:colOff>1021080</xdr:colOff>
          <xdr:row>144</xdr:row>
          <xdr:rowOff>38100</xdr:rowOff>
        </xdr:to>
        <xdr:sp macro="" textlink="">
          <xdr:nvSpPr>
            <xdr:cNvPr id="8226" name="cbApplyLocalMemberFirst" hidden="1">
              <a:extLst>
                <a:ext uri="{63B3BB69-23CF-44E3-9099-C40C66FF867C}">
                  <a14:compatExt spid="_x0000_s8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145</xdr:row>
          <xdr:rowOff>0</xdr:rowOff>
        </xdr:from>
        <xdr:to>
          <xdr:col>2</xdr:col>
          <xdr:colOff>1021080</xdr:colOff>
          <xdr:row>147</xdr:row>
          <xdr:rowOff>38100</xdr:rowOff>
        </xdr:to>
        <xdr:sp macro="" textlink="">
          <xdr:nvSpPr>
            <xdr:cNvPr id="8227" name="cbApplyChangedMemberFirst" hidden="1">
              <a:extLst>
                <a:ext uri="{63B3BB69-23CF-44E3-9099-C40C66FF867C}">
                  <a14:compatExt spid="_x0000_s8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148</xdr:row>
          <xdr:rowOff>45720</xdr:rowOff>
        </xdr:from>
        <xdr:to>
          <xdr:col>2</xdr:col>
          <xdr:colOff>1021080</xdr:colOff>
          <xdr:row>150</xdr:row>
          <xdr:rowOff>0</xdr:rowOff>
        </xdr:to>
        <xdr:sp macro="" textlink="">
          <xdr:nvSpPr>
            <xdr:cNvPr id="8228" name="cbApplySpecificMemberFirst" hidden="1">
              <a:extLst>
                <a:ext uri="{63B3BB69-23CF-44E3-9099-C40C66FF867C}">
                  <a14:compatExt spid="_x0000_s8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162</xdr:row>
          <xdr:rowOff>22860</xdr:rowOff>
        </xdr:from>
        <xdr:to>
          <xdr:col>3</xdr:col>
          <xdr:colOff>4290060</xdr:colOff>
          <xdr:row>162</xdr:row>
          <xdr:rowOff>266700</xdr:rowOff>
        </xdr:to>
        <xdr:sp macro="" textlink="">
          <xdr:nvSpPr>
            <xdr:cNvPr id="8229" name="AddMemberFirst" hidden="1">
              <a:extLst>
                <a:ext uri="{63B3BB69-23CF-44E3-9099-C40C66FF867C}">
                  <a14:compatExt spid="_x0000_s8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componente/propiedad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55</xdr:row>
          <xdr:rowOff>0</xdr:rowOff>
        </xdr:from>
        <xdr:to>
          <xdr:col>2</xdr:col>
          <xdr:colOff>1021080</xdr:colOff>
          <xdr:row>57</xdr:row>
          <xdr:rowOff>38100</xdr:rowOff>
        </xdr:to>
        <xdr:sp macro="" textlink="">
          <xdr:nvSpPr>
            <xdr:cNvPr id="8230" name="cbApplyCustomMemberDefaultSecond" hidden="1">
              <a:extLst>
                <a:ext uri="{63B3BB69-23CF-44E3-9099-C40C66FF867C}">
                  <a14:compatExt spid="_x0000_s8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57</xdr:row>
          <xdr:rowOff>45720</xdr:rowOff>
        </xdr:from>
        <xdr:to>
          <xdr:col>2</xdr:col>
          <xdr:colOff>1021080</xdr:colOff>
          <xdr:row>60</xdr:row>
          <xdr:rowOff>38100</xdr:rowOff>
        </xdr:to>
        <xdr:sp macro="" textlink="">
          <xdr:nvSpPr>
            <xdr:cNvPr id="8231" name="cbApplyCalculatedMemberSecond" hidden="1">
              <a:extLst>
                <a:ext uri="{63B3BB69-23CF-44E3-9099-C40C66FF867C}">
                  <a14:compatExt spid="_x0000_s8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61</xdr:row>
          <xdr:rowOff>0</xdr:rowOff>
        </xdr:from>
        <xdr:to>
          <xdr:col>2</xdr:col>
          <xdr:colOff>1021080</xdr:colOff>
          <xdr:row>63</xdr:row>
          <xdr:rowOff>38100</xdr:rowOff>
        </xdr:to>
        <xdr:sp macro="" textlink="">
          <xdr:nvSpPr>
            <xdr:cNvPr id="8232" name="cbApplyImputableMemberSecond" hidden="1">
              <a:extLst>
                <a:ext uri="{63B3BB69-23CF-44E3-9099-C40C66FF867C}">
                  <a14:compatExt spid="_x0000_s8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64</xdr:row>
          <xdr:rowOff>0</xdr:rowOff>
        </xdr:from>
        <xdr:to>
          <xdr:col>2</xdr:col>
          <xdr:colOff>1021080</xdr:colOff>
          <xdr:row>66</xdr:row>
          <xdr:rowOff>38100</xdr:rowOff>
        </xdr:to>
        <xdr:sp macro="" textlink="">
          <xdr:nvSpPr>
            <xdr:cNvPr id="8233" name="cbApplyLocalMemberSecond" hidden="1">
              <a:extLst>
                <a:ext uri="{63B3BB69-23CF-44E3-9099-C40C66FF867C}">
                  <a14:compatExt spid="_x0000_s8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67</xdr:row>
          <xdr:rowOff>0</xdr:rowOff>
        </xdr:from>
        <xdr:to>
          <xdr:col>2</xdr:col>
          <xdr:colOff>1021080</xdr:colOff>
          <xdr:row>69</xdr:row>
          <xdr:rowOff>38100</xdr:rowOff>
        </xdr:to>
        <xdr:sp macro="" textlink="">
          <xdr:nvSpPr>
            <xdr:cNvPr id="8234" name="cbApplyChangedMemberSecond" hidden="1">
              <a:extLst>
                <a:ext uri="{63B3BB69-23CF-44E3-9099-C40C66FF867C}">
                  <a14:compatExt spid="_x0000_s8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70</xdr:row>
          <xdr:rowOff>45720</xdr:rowOff>
        </xdr:from>
        <xdr:to>
          <xdr:col>2</xdr:col>
          <xdr:colOff>1021080</xdr:colOff>
          <xdr:row>72</xdr:row>
          <xdr:rowOff>0</xdr:rowOff>
        </xdr:to>
        <xdr:sp macro="" textlink="">
          <xdr:nvSpPr>
            <xdr:cNvPr id="8235" name="cbApplySpecificMemberSecond" hidden="1">
              <a:extLst>
                <a:ext uri="{63B3BB69-23CF-44E3-9099-C40C66FF867C}">
                  <a14:compatExt spid="_x0000_s8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129</xdr:row>
          <xdr:rowOff>22860</xdr:rowOff>
        </xdr:from>
        <xdr:to>
          <xdr:col>3</xdr:col>
          <xdr:colOff>4290060</xdr:colOff>
          <xdr:row>129</xdr:row>
          <xdr:rowOff>266700</xdr:rowOff>
        </xdr:to>
        <xdr:sp macro="" textlink="">
          <xdr:nvSpPr>
            <xdr:cNvPr id="8236" name="AddMemberSecond" hidden="1">
              <a:extLst>
                <a:ext uri="{63B3BB69-23CF-44E3-9099-C40C66FF867C}">
                  <a14:compatExt spid="_x0000_s8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componente/propiedad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1828800</xdr:colOff>
          <xdr:row>166</xdr:row>
          <xdr:rowOff>68580</xdr:rowOff>
        </xdr:from>
        <xdr:to>
          <xdr:col>7</xdr:col>
          <xdr:colOff>1950720</xdr:colOff>
          <xdr:row>166</xdr:row>
          <xdr:rowOff>342900</xdr:rowOff>
        </xdr:to>
        <xdr:sp macro="" textlink="">
          <xdr:nvSpPr>
            <xdr:cNvPr id="8237" name="cbApplyOddEvenFormatting" hidden="1">
              <a:extLst>
                <a:ext uri="{63B3BB69-23CF-44E3-9099-C40C66FF867C}">
                  <a14:compatExt spid="_x0000_s8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167</xdr:row>
          <xdr:rowOff>0</xdr:rowOff>
        </xdr:from>
        <xdr:to>
          <xdr:col>11</xdr:col>
          <xdr:colOff>2362200</xdr:colOff>
          <xdr:row>168</xdr:row>
          <xdr:rowOff>0</xdr:rowOff>
        </xdr:to>
        <xdr:sp macro="" textlink="">
          <xdr:nvSpPr>
            <xdr:cNvPr id="8238" name="Group Box 46" hidden="1">
              <a:extLst>
                <a:ext uri="{63B3BB69-23CF-44E3-9099-C40C66FF867C}">
                  <a14:compatExt spid="_x0000_s8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167</xdr:row>
          <xdr:rowOff>68580</xdr:rowOff>
        </xdr:from>
        <xdr:to>
          <xdr:col>3</xdr:col>
          <xdr:colOff>2613660</xdr:colOff>
          <xdr:row>167</xdr:row>
          <xdr:rowOff>274320</xdr:rowOff>
        </xdr:to>
        <xdr:sp macro="" textlink="">
          <xdr:nvSpPr>
            <xdr:cNvPr id="8239" name="obOddEvenRowFirst" hidden="1">
              <a:extLst>
                <a:ext uri="{63B3BB69-23CF-44E3-9099-C40C66FF867C}">
                  <a14:compatExt spid="_x0000_s8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167</xdr:row>
          <xdr:rowOff>68580</xdr:rowOff>
        </xdr:from>
        <xdr:to>
          <xdr:col>3</xdr:col>
          <xdr:colOff>449580</xdr:colOff>
          <xdr:row>167</xdr:row>
          <xdr:rowOff>274320</xdr:rowOff>
        </xdr:to>
        <xdr:sp macro="" textlink="">
          <xdr:nvSpPr>
            <xdr:cNvPr id="8240" name="obOddEvenColumnFirst" hidden="1">
              <a:extLst>
                <a:ext uri="{63B3BB69-23CF-44E3-9099-C40C66FF867C}">
                  <a14:compatExt spid="_x0000_s8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170</xdr:row>
          <xdr:rowOff>0</xdr:rowOff>
        </xdr:from>
        <xdr:to>
          <xdr:col>2</xdr:col>
          <xdr:colOff>1021080</xdr:colOff>
          <xdr:row>172</xdr:row>
          <xdr:rowOff>38100</xdr:rowOff>
        </xdr:to>
        <xdr:sp macro="" textlink="">
          <xdr:nvSpPr>
            <xdr:cNvPr id="8241" name="cbUseOddFirst" hidden="1">
              <a:extLst>
                <a:ext uri="{63B3BB69-23CF-44E3-9099-C40C66FF867C}">
                  <a14:compatExt spid="_x0000_s8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173</xdr:row>
          <xdr:rowOff>0</xdr:rowOff>
        </xdr:from>
        <xdr:to>
          <xdr:col>2</xdr:col>
          <xdr:colOff>1021080</xdr:colOff>
          <xdr:row>175</xdr:row>
          <xdr:rowOff>38100</xdr:rowOff>
        </xdr:to>
        <xdr:sp macro="" textlink="">
          <xdr:nvSpPr>
            <xdr:cNvPr id="8242" name="cbUseEvenFirst" hidden="1">
              <a:extLst>
                <a:ext uri="{63B3BB69-23CF-44E3-9099-C40C66FF867C}">
                  <a14:compatExt spid="_x0000_s8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178</xdr:row>
          <xdr:rowOff>0</xdr:rowOff>
        </xdr:from>
        <xdr:to>
          <xdr:col>2</xdr:col>
          <xdr:colOff>1021080</xdr:colOff>
          <xdr:row>180</xdr:row>
          <xdr:rowOff>38100</xdr:rowOff>
        </xdr:to>
        <xdr:sp macro="" textlink="">
          <xdr:nvSpPr>
            <xdr:cNvPr id="8243" name="cbUseOddSecond" hidden="1">
              <a:extLst>
                <a:ext uri="{63B3BB69-23CF-44E3-9099-C40C66FF867C}">
                  <a14:compatExt spid="_x0000_s8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180</xdr:row>
          <xdr:rowOff>45720</xdr:rowOff>
        </xdr:from>
        <xdr:to>
          <xdr:col>2</xdr:col>
          <xdr:colOff>1021080</xdr:colOff>
          <xdr:row>183</xdr:row>
          <xdr:rowOff>38100</xdr:rowOff>
        </xdr:to>
        <xdr:sp macro="" textlink="">
          <xdr:nvSpPr>
            <xdr:cNvPr id="8244" name="cbUseEvenSecond" hidden="1">
              <a:extLst>
                <a:ext uri="{63B3BB69-23CF-44E3-9099-C40C66FF867C}">
                  <a14:compatExt spid="_x0000_s8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1905000</xdr:colOff>
          <xdr:row>186</xdr:row>
          <xdr:rowOff>68580</xdr:rowOff>
        </xdr:from>
        <xdr:to>
          <xdr:col>7</xdr:col>
          <xdr:colOff>2026920</xdr:colOff>
          <xdr:row>186</xdr:row>
          <xdr:rowOff>342900</xdr:rowOff>
        </xdr:to>
        <xdr:sp macro="" textlink="">
          <xdr:nvSpPr>
            <xdr:cNvPr id="8245" name="cbApplyPageHeaderFormatting" hidden="1">
              <a:extLst>
                <a:ext uri="{63B3BB69-23CF-44E3-9099-C40C66FF867C}">
                  <a14:compatExt spid="_x0000_s8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188</xdr:row>
          <xdr:rowOff>198120</xdr:rowOff>
        </xdr:from>
        <xdr:to>
          <xdr:col>2</xdr:col>
          <xdr:colOff>1021080</xdr:colOff>
          <xdr:row>191</xdr:row>
          <xdr:rowOff>38100</xdr:rowOff>
        </xdr:to>
        <xdr:sp macro="" textlink="">
          <xdr:nvSpPr>
            <xdr:cNvPr id="8246" name="cbUseDefaultPageHeaderFormat" hidden="1">
              <a:extLst>
                <a:ext uri="{63B3BB69-23CF-44E3-9099-C40C66FF867C}">
                  <a14:compatExt spid="_x0000_s8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192</xdr:row>
          <xdr:rowOff>0</xdr:rowOff>
        </xdr:from>
        <xdr:to>
          <xdr:col>2</xdr:col>
          <xdr:colOff>1021080</xdr:colOff>
          <xdr:row>193</xdr:row>
          <xdr:rowOff>175260</xdr:rowOff>
        </xdr:to>
        <xdr:sp macro="" textlink="">
          <xdr:nvSpPr>
            <xdr:cNvPr id="8247" name="cbUseDimensionFormatting" hidden="1">
              <a:extLst>
                <a:ext uri="{63B3BB69-23CF-44E3-9099-C40C66FF867C}">
                  <a14:compatExt spid="_x0000_s8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194</xdr:row>
          <xdr:rowOff>22860</xdr:rowOff>
        </xdr:from>
        <xdr:to>
          <xdr:col>3</xdr:col>
          <xdr:colOff>4290060</xdr:colOff>
          <xdr:row>195</xdr:row>
          <xdr:rowOff>0</xdr:rowOff>
        </xdr:to>
        <xdr:sp macro="" textlink="">
          <xdr:nvSpPr>
            <xdr:cNvPr id="8248" name="AddDimension" hidden="1">
              <a:extLst>
                <a:ext uri="{63B3BB69-23CF-44E3-9099-C40C66FF867C}">
                  <a14:compatExt spid="_x0000_s8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dimensión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73</xdr:row>
          <xdr:rowOff>0</xdr:rowOff>
        </xdr:from>
        <xdr:to>
          <xdr:col>13</xdr:col>
          <xdr:colOff>266700</xdr:colOff>
          <xdr:row>74</xdr:row>
          <xdr:rowOff>0</xdr:rowOff>
        </xdr:to>
        <xdr:sp macro="" textlink="">
          <xdr:nvSpPr>
            <xdr:cNvPr id="8249" name="AddedMember2_1" hidden="1">
              <a:extLst>
                <a:ext uri="{63B3BB69-23CF-44E3-9099-C40C66FF867C}">
                  <a14:compatExt spid="_x0000_s8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76</xdr:row>
          <xdr:rowOff>0</xdr:rowOff>
        </xdr:from>
        <xdr:to>
          <xdr:col>13</xdr:col>
          <xdr:colOff>266700</xdr:colOff>
          <xdr:row>77</xdr:row>
          <xdr:rowOff>0</xdr:rowOff>
        </xdr:to>
        <xdr:sp macro="" textlink="">
          <xdr:nvSpPr>
            <xdr:cNvPr id="8250" name="AddedMember2_2" hidden="1">
              <a:extLst>
                <a:ext uri="{63B3BB69-23CF-44E3-9099-C40C66FF867C}">
                  <a14:compatExt spid="_x0000_s8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78</xdr:row>
          <xdr:rowOff>45720</xdr:rowOff>
        </xdr:from>
        <xdr:to>
          <xdr:col>13</xdr:col>
          <xdr:colOff>266700</xdr:colOff>
          <xdr:row>79</xdr:row>
          <xdr:rowOff>190500</xdr:rowOff>
        </xdr:to>
        <xdr:sp macro="" textlink="">
          <xdr:nvSpPr>
            <xdr:cNvPr id="8251" name="AddedMember2_3" hidden="1">
              <a:extLst>
                <a:ext uri="{63B3BB69-23CF-44E3-9099-C40C66FF867C}">
                  <a14:compatExt spid="_x0000_s8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81</xdr:row>
          <xdr:rowOff>45720</xdr:rowOff>
        </xdr:from>
        <xdr:to>
          <xdr:col>13</xdr:col>
          <xdr:colOff>266700</xdr:colOff>
          <xdr:row>83</xdr:row>
          <xdr:rowOff>0</xdr:rowOff>
        </xdr:to>
        <xdr:sp macro="" textlink="">
          <xdr:nvSpPr>
            <xdr:cNvPr id="8252" name="AddedMember2_4" hidden="1">
              <a:extLst>
                <a:ext uri="{63B3BB69-23CF-44E3-9099-C40C66FF867C}">
                  <a14:compatExt spid="_x0000_s8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85</xdr:row>
          <xdr:rowOff>0</xdr:rowOff>
        </xdr:from>
        <xdr:to>
          <xdr:col>13</xdr:col>
          <xdr:colOff>266700</xdr:colOff>
          <xdr:row>86</xdr:row>
          <xdr:rowOff>0</xdr:rowOff>
        </xdr:to>
        <xdr:sp macro="" textlink="">
          <xdr:nvSpPr>
            <xdr:cNvPr id="8253" name="AddedMember2_5" hidden="1">
              <a:extLst>
                <a:ext uri="{63B3BB69-23CF-44E3-9099-C40C66FF867C}">
                  <a14:compatExt spid="_x0000_s8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88</xdr:row>
          <xdr:rowOff>0</xdr:rowOff>
        </xdr:from>
        <xdr:to>
          <xdr:col>13</xdr:col>
          <xdr:colOff>266700</xdr:colOff>
          <xdr:row>89</xdr:row>
          <xdr:rowOff>0</xdr:rowOff>
        </xdr:to>
        <xdr:sp macro="" textlink="">
          <xdr:nvSpPr>
            <xdr:cNvPr id="8254" name="AddedMember2_6" hidden="1">
              <a:extLst>
                <a:ext uri="{63B3BB69-23CF-44E3-9099-C40C66FF867C}">
                  <a14:compatExt spid="_x0000_s8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90</xdr:row>
          <xdr:rowOff>45720</xdr:rowOff>
        </xdr:from>
        <xdr:to>
          <xdr:col>13</xdr:col>
          <xdr:colOff>266700</xdr:colOff>
          <xdr:row>92</xdr:row>
          <xdr:rowOff>0</xdr:rowOff>
        </xdr:to>
        <xdr:sp macro="" textlink="">
          <xdr:nvSpPr>
            <xdr:cNvPr id="8255" name="AddedMember2_7" hidden="1">
              <a:extLst>
                <a:ext uri="{63B3BB69-23CF-44E3-9099-C40C66FF867C}">
                  <a14:compatExt spid="_x0000_s8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94</xdr:row>
          <xdr:rowOff>0</xdr:rowOff>
        </xdr:from>
        <xdr:to>
          <xdr:col>13</xdr:col>
          <xdr:colOff>266700</xdr:colOff>
          <xdr:row>95</xdr:row>
          <xdr:rowOff>0</xdr:rowOff>
        </xdr:to>
        <xdr:sp macro="" textlink="">
          <xdr:nvSpPr>
            <xdr:cNvPr id="8256" name="AddedMember2_8" hidden="1">
              <a:extLst>
                <a:ext uri="{63B3BB69-23CF-44E3-9099-C40C66FF867C}">
                  <a14:compatExt spid="_x0000_s8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96</xdr:row>
          <xdr:rowOff>45720</xdr:rowOff>
        </xdr:from>
        <xdr:to>
          <xdr:col>13</xdr:col>
          <xdr:colOff>266700</xdr:colOff>
          <xdr:row>97</xdr:row>
          <xdr:rowOff>190500</xdr:rowOff>
        </xdr:to>
        <xdr:sp macro="" textlink="">
          <xdr:nvSpPr>
            <xdr:cNvPr id="8257" name="AddedMember2_9" hidden="1">
              <a:extLst>
                <a:ext uri="{63B3BB69-23CF-44E3-9099-C40C66FF867C}">
                  <a14:compatExt spid="_x0000_s8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99</xdr:row>
          <xdr:rowOff>45720</xdr:rowOff>
        </xdr:from>
        <xdr:to>
          <xdr:col>13</xdr:col>
          <xdr:colOff>266700</xdr:colOff>
          <xdr:row>101</xdr:row>
          <xdr:rowOff>0</xdr:rowOff>
        </xdr:to>
        <xdr:sp macro="" textlink="">
          <xdr:nvSpPr>
            <xdr:cNvPr id="8258" name="AddedMember2_10" hidden="1">
              <a:extLst>
                <a:ext uri="{63B3BB69-23CF-44E3-9099-C40C66FF867C}">
                  <a14:compatExt spid="_x0000_s8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103</xdr:row>
          <xdr:rowOff>0</xdr:rowOff>
        </xdr:from>
        <xdr:to>
          <xdr:col>13</xdr:col>
          <xdr:colOff>266700</xdr:colOff>
          <xdr:row>104</xdr:row>
          <xdr:rowOff>0</xdr:rowOff>
        </xdr:to>
        <xdr:sp macro="" textlink="">
          <xdr:nvSpPr>
            <xdr:cNvPr id="8259" name="AddedMember2_11" hidden="1">
              <a:extLst>
                <a:ext uri="{63B3BB69-23CF-44E3-9099-C40C66FF867C}">
                  <a14:compatExt spid="_x0000_s8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106</xdr:row>
          <xdr:rowOff>0</xdr:rowOff>
        </xdr:from>
        <xdr:to>
          <xdr:col>13</xdr:col>
          <xdr:colOff>266700</xdr:colOff>
          <xdr:row>107</xdr:row>
          <xdr:rowOff>0</xdr:rowOff>
        </xdr:to>
        <xdr:sp macro="" textlink="">
          <xdr:nvSpPr>
            <xdr:cNvPr id="8260" name="AddedMember2_12" hidden="1">
              <a:extLst>
                <a:ext uri="{63B3BB69-23CF-44E3-9099-C40C66FF867C}">
                  <a14:compatExt spid="_x0000_s8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109</xdr:row>
          <xdr:rowOff>0</xdr:rowOff>
        </xdr:from>
        <xdr:to>
          <xdr:col>13</xdr:col>
          <xdr:colOff>266700</xdr:colOff>
          <xdr:row>110</xdr:row>
          <xdr:rowOff>0</xdr:rowOff>
        </xdr:to>
        <xdr:sp macro="" textlink="">
          <xdr:nvSpPr>
            <xdr:cNvPr id="8261" name="AddedMember2_13" hidden="1">
              <a:extLst>
                <a:ext uri="{63B3BB69-23CF-44E3-9099-C40C66FF867C}">
                  <a14:compatExt spid="_x0000_s8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150</xdr:row>
          <xdr:rowOff>45720</xdr:rowOff>
        </xdr:from>
        <xdr:to>
          <xdr:col>13</xdr:col>
          <xdr:colOff>266700</xdr:colOff>
          <xdr:row>152</xdr:row>
          <xdr:rowOff>0</xdr:rowOff>
        </xdr:to>
        <xdr:sp macro="" textlink="">
          <xdr:nvSpPr>
            <xdr:cNvPr id="8262" name="AddedMember1_1" hidden="1">
              <a:extLst>
                <a:ext uri="{63B3BB69-23CF-44E3-9099-C40C66FF867C}">
                  <a14:compatExt spid="_x0000_s8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154</xdr:row>
          <xdr:rowOff>0</xdr:rowOff>
        </xdr:from>
        <xdr:to>
          <xdr:col>13</xdr:col>
          <xdr:colOff>266700</xdr:colOff>
          <xdr:row>155</xdr:row>
          <xdr:rowOff>0</xdr:rowOff>
        </xdr:to>
        <xdr:sp macro="" textlink="">
          <xdr:nvSpPr>
            <xdr:cNvPr id="8263" name="AddedMember1_2" hidden="1">
              <a:extLst>
                <a:ext uri="{63B3BB69-23CF-44E3-9099-C40C66FF867C}">
                  <a14:compatExt spid="_x0000_s8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157</xdr:row>
          <xdr:rowOff>0</xdr:rowOff>
        </xdr:from>
        <xdr:to>
          <xdr:col>13</xdr:col>
          <xdr:colOff>266700</xdr:colOff>
          <xdr:row>158</xdr:row>
          <xdr:rowOff>0</xdr:rowOff>
        </xdr:to>
        <xdr:sp macro="" textlink="">
          <xdr:nvSpPr>
            <xdr:cNvPr id="8264" name="AddedMember1_3" hidden="1">
              <a:extLst>
                <a:ext uri="{63B3BB69-23CF-44E3-9099-C40C66FF867C}">
                  <a14:compatExt spid="_x0000_s8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111</xdr:row>
          <xdr:rowOff>45720</xdr:rowOff>
        </xdr:from>
        <xdr:to>
          <xdr:col>13</xdr:col>
          <xdr:colOff>266700</xdr:colOff>
          <xdr:row>112</xdr:row>
          <xdr:rowOff>190500</xdr:rowOff>
        </xdr:to>
        <xdr:sp macro="" textlink="">
          <xdr:nvSpPr>
            <xdr:cNvPr id="8265" name="AddedMember2_14" hidden="1">
              <a:extLst>
                <a:ext uri="{63B3BB69-23CF-44E3-9099-C40C66FF867C}">
                  <a14:compatExt spid="_x0000_s8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114</xdr:row>
          <xdr:rowOff>45720</xdr:rowOff>
        </xdr:from>
        <xdr:to>
          <xdr:col>13</xdr:col>
          <xdr:colOff>266700</xdr:colOff>
          <xdr:row>116</xdr:row>
          <xdr:rowOff>0</xdr:rowOff>
        </xdr:to>
        <xdr:sp macro="" textlink="">
          <xdr:nvSpPr>
            <xdr:cNvPr id="8266" name="AddedMember2_15" hidden="1">
              <a:extLst>
                <a:ext uri="{63B3BB69-23CF-44E3-9099-C40C66FF867C}">
                  <a14:compatExt spid="_x0000_s8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117</xdr:row>
          <xdr:rowOff>45720</xdr:rowOff>
        </xdr:from>
        <xdr:to>
          <xdr:col>13</xdr:col>
          <xdr:colOff>266700</xdr:colOff>
          <xdr:row>119</xdr:row>
          <xdr:rowOff>0</xdr:rowOff>
        </xdr:to>
        <xdr:sp macro="" textlink="">
          <xdr:nvSpPr>
            <xdr:cNvPr id="8267" name="AddedMember2_16" hidden="1">
              <a:extLst>
                <a:ext uri="{63B3BB69-23CF-44E3-9099-C40C66FF867C}">
                  <a14:compatExt spid="_x0000_s8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121</xdr:row>
          <xdr:rowOff>0</xdr:rowOff>
        </xdr:from>
        <xdr:to>
          <xdr:col>13</xdr:col>
          <xdr:colOff>266700</xdr:colOff>
          <xdr:row>122</xdr:row>
          <xdr:rowOff>0</xdr:rowOff>
        </xdr:to>
        <xdr:sp macro="" textlink="">
          <xdr:nvSpPr>
            <xdr:cNvPr id="8268" name="AddedMember2_17" hidden="1">
              <a:extLst>
                <a:ext uri="{63B3BB69-23CF-44E3-9099-C40C66FF867C}">
                  <a14:compatExt spid="_x0000_s8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124</xdr:row>
          <xdr:rowOff>0</xdr:rowOff>
        </xdr:from>
        <xdr:to>
          <xdr:col>13</xdr:col>
          <xdr:colOff>266700</xdr:colOff>
          <xdr:row>125</xdr:row>
          <xdr:rowOff>0</xdr:rowOff>
        </xdr:to>
        <xdr:sp macro="" textlink="">
          <xdr:nvSpPr>
            <xdr:cNvPr id="8269" name="AddedMember2_18" hidden="1">
              <a:extLst>
                <a:ext uri="{63B3BB69-23CF-44E3-9099-C40C66FF867C}">
                  <a14:compatExt spid="_x0000_s8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127</xdr:row>
          <xdr:rowOff>0</xdr:rowOff>
        </xdr:from>
        <xdr:to>
          <xdr:col>13</xdr:col>
          <xdr:colOff>266700</xdr:colOff>
          <xdr:row>128</xdr:row>
          <xdr:rowOff>0</xdr:rowOff>
        </xdr:to>
        <xdr:sp macro="" textlink="">
          <xdr:nvSpPr>
            <xdr:cNvPr id="8270" name="AddedMember2_19" hidden="1">
              <a:extLst>
                <a:ext uri="{63B3BB69-23CF-44E3-9099-C40C66FF867C}">
                  <a14:compatExt spid="_x0000_s8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159</xdr:row>
          <xdr:rowOff>45720</xdr:rowOff>
        </xdr:from>
        <xdr:to>
          <xdr:col>13</xdr:col>
          <xdr:colOff>266700</xdr:colOff>
          <xdr:row>161</xdr:row>
          <xdr:rowOff>0</xdr:rowOff>
        </xdr:to>
        <xdr:sp macro="" textlink="">
          <xdr:nvSpPr>
            <xdr:cNvPr id="8271" name="AddedMember1_4" hidden="1">
              <a:extLst>
                <a:ext uri="{63B3BB69-23CF-44E3-9099-C40C66FF867C}">
                  <a14:compatExt spid="_x0000_s8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.xml"/><Relationship Id="rId18" Type="http://schemas.openxmlformats.org/officeDocument/2006/relationships/ctrlProp" Target="../ctrlProps/ctrlProp7.xml"/><Relationship Id="rId26" Type="http://schemas.openxmlformats.org/officeDocument/2006/relationships/ctrlProp" Target="../ctrlProps/ctrlProp15.xml"/><Relationship Id="rId39" Type="http://schemas.openxmlformats.org/officeDocument/2006/relationships/ctrlProp" Target="../ctrlProps/ctrlProp28.xml"/><Relationship Id="rId21" Type="http://schemas.openxmlformats.org/officeDocument/2006/relationships/ctrlProp" Target="../ctrlProps/ctrlProp10.xml"/><Relationship Id="rId34" Type="http://schemas.openxmlformats.org/officeDocument/2006/relationships/ctrlProp" Target="../ctrlProps/ctrlProp23.xml"/><Relationship Id="rId42" Type="http://schemas.openxmlformats.org/officeDocument/2006/relationships/ctrlProp" Target="../ctrlProps/ctrlProp31.xml"/><Relationship Id="rId47" Type="http://schemas.openxmlformats.org/officeDocument/2006/relationships/ctrlProp" Target="../ctrlProps/ctrlProp36.xml"/><Relationship Id="rId50" Type="http://schemas.openxmlformats.org/officeDocument/2006/relationships/ctrlProp" Target="../ctrlProps/ctrlProp39.xml"/><Relationship Id="rId55" Type="http://schemas.openxmlformats.org/officeDocument/2006/relationships/ctrlProp" Target="../ctrlProps/ctrlProp44.xml"/><Relationship Id="rId63" Type="http://schemas.openxmlformats.org/officeDocument/2006/relationships/ctrlProp" Target="../ctrlProps/ctrlProp52.xml"/><Relationship Id="rId68" Type="http://schemas.openxmlformats.org/officeDocument/2006/relationships/ctrlProp" Target="../ctrlProps/ctrlProp57.xml"/><Relationship Id="rId76" Type="http://schemas.openxmlformats.org/officeDocument/2006/relationships/ctrlProp" Target="../ctrlProps/ctrlProp65.xml"/><Relationship Id="rId84" Type="http://schemas.openxmlformats.org/officeDocument/2006/relationships/ctrlProp" Target="../ctrlProps/ctrlProp73.xml"/><Relationship Id="rId7" Type="http://schemas.openxmlformats.org/officeDocument/2006/relationships/image" Target="../media/image2.emf"/><Relationship Id="rId71" Type="http://schemas.openxmlformats.org/officeDocument/2006/relationships/ctrlProp" Target="../ctrlProps/ctrlProp6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5.xml"/><Relationship Id="rId29" Type="http://schemas.openxmlformats.org/officeDocument/2006/relationships/ctrlProp" Target="../ctrlProps/ctrlProp18.xml"/><Relationship Id="rId11" Type="http://schemas.openxmlformats.org/officeDocument/2006/relationships/image" Target="../media/image4.emf"/><Relationship Id="rId24" Type="http://schemas.openxmlformats.org/officeDocument/2006/relationships/ctrlProp" Target="../ctrlProps/ctrlProp13.xml"/><Relationship Id="rId32" Type="http://schemas.openxmlformats.org/officeDocument/2006/relationships/ctrlProp" Target="../ctrlProps/ctrlProp21.xml"/><Relationship Id="rId37" Type="http://schemas.openxmlformats.org/officeDocument/2006/relationships/ctrlProp" Target="../ctrlProps/ctrlProp26.xml"/><Relationship Id="rId40" Type="http://schemas.openxmlformats.org/officeDocument/2006/relationships/ctrlProp" Target="../ctrlProps/ctrlProp29.xml"/><Relationship Id="rId45" Type="http://schemas.openxmlformats.org/officeDocument/2006/relationships/ctrlProp" Target="../ctrlProps/ctrlProp34.xml"/><Relationship Id="rId53" Type="http://schemas.openxmlformats.org/officeDocument/2006/relationships/ctrlProp" Target="../ctrlProps/ctrlProp42.xml"/><Relationship Id="rId58" Type="http://schemas.openxmlformats.org/officeDocument/2006/relationships/ctrlProp" Target="../ctrlProps/ctrlProp47.xml"/><Relationship Id="rId66" Type="http://schemas.openxmlformats.org/officeDocument/2006/relationships/ctrlProp" Target="../ctrlProps/ctrlProp55.xml"/><Relationship Id="rId74" Type="http://schemas.openxmlformats.org/officeDocument/2006/relationships/ctrlProp" Target="../ctrlProps/ctrlProp63.xml"/><Relationship Id="rId79" Type="http://schemas.openxmlformats.org/officeDocument/2006/relationships/ctrlProp" Target="../ctrlProps/ctrlProp68.xml"/><Relationship Id="rId5" Type="http://schemas.openxmlformats.org/officeDocument/2006/relationships/image" Target="../media/image1.emf"/><Relationship Id="rId61" Type="http://schemas.openxmlformats.org/officeDocument/2006/relationships/ctrlProp" Target="../ctrlProps/ctrlProp50.xml"/><Relationship Id="rId82" Type="http://schemas.openxmlformats.org/officeDocument/2006/relationships/ctrlProp" Target="../ctrlProps/ctrlProp71.xml"/><Relationship Id="rId19" Type="http://schemas.openxmlformats.org/officeDocument/2006/relationships/ctrlProp" Target="../ctrlProps/ctrlProp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trlProp" Target="../ctrlProps/ctrlProp3.xml"/><Relationship Id="rId22" Type="http://schemas.openxmlformats.org/officeDocument/2006/relationships/ctrlProp" Target="../ctrlProps/ctrlProp11.xml"/><Relationship Id="rId27" Type="http://schemas.openxmlformats.org/officeDocument/2006/relationships/ctrlProp" Target="../ctrlProps/ctrlProp16.xml"/><Relationship Id="rId30" Type="http://schemas.openxmlformats.org/officeDocument/2006/relationships/ctrlProp" Target="../ctrlProps/ctrlProp19.xml"/><Relationship Id="rId35" Type="http://schemas.openxmlformats.org/officeDocument/2006/relationships/ctrlProp" Target="../ctrlProps/ctrlProp24.xml"/><Relationship Id="rId43" Type="http://schemas.openxmlformats.org/officeDocument/2006/relationships/ctrlProp" Target="../ctrlProps/ctrlProp32.xml"/><Relationship Id="rId48" Type="http://schemas.openxmlformats.org/officeDocument/2006/relationships/ctrlProp" Target="../ctrlProps/ctrlProp37.xml"/><Relationship Id="rId56" Type="http://schemas.openxmlformats.org/officeDocument/2006/relationships/ctrlProp" Target="../ctrlProps/ctrlProp45.xml"/><Relationship Id="rId64" Type="http://schemas.openxmlformats.org/officeDocument/2006/relationships/ctrlProp" Target="../ctrlProps/ctrlProp53.xml"/><Relationship Id="rId69" Type="http://schemas.openxmlformats.org/officeDocument/2006/relationships/ctrlProp" Target="../ctrlProps/ctrlProp58.xml"/><Relationship Id="rId77" Type="http://schemas.openxmlformats.org/officeDocument/2006/relationships/ctrlProp" Target="../ctrlProps/ctrlProp66.xml"/><Relationship Id="rId8" Type="http://schemas.openxmlformats.org/officeDocument/2006/relationships/control" Target="../activeX/activeX3.xml"/><Relationship Id="rId51" Type="http://schemas.openxmlformats.org/officeDocument/2006/relationships/ctrlProp" Target="../ctrlProps/ctrlProp40.xml"/><Relationship Id="rId72" Type="http://schemas.openxmlformats.org/officeDocument/2006/relationships/ctrlProp" Target="../ctrlProps/ctrlProp61.xml"/><Relationship Id="rId80" Type="http://schemas.openxmlformats.org/officeDocument/2006/relationships/ctrlProp" Target="../ctrlProps/ctrlProp69.xml"/><Relationship Id="rId85" Type="http://schemas.openxmlformats.org/officeDocument/2006/relationships/ctrlProp" Target="../ctrlProps/ctrlProp74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1.xml"/><Relationship Id="rId17" Type="http://schemas.openxmlformats.org/officeDocument/2006/relationships/ctrlProp" Target="../ctrlProps/ctrlProp6.xml"/><Relationship Id="rId25" Type="http://schemas.openxmlformats.org/officeDocument/2006/relationships/ctrlProp" Target="../ctrlProps/ctrlProp14.xml"/><Relationship Id="rId33" Type="http://schemas.openxmlformats.org/officeDocument/2006/relationships/ctrlProp" Target="../ctrlProps/ctrlProp22.xml"/><Relationship Id="rId38" Type="http://schemas.openxmlformats.org/officeDocument/2006/relationships/ctrlProp" Target="../ctrlProps/ctrlProp27.xml"/><Relationship Id="rId46" Type="http://schemas.openxmlformats.org/officeDocument/2006/relationships/ctrlProp" Target="../ctrlProps/ctrlProp35.xml"/><Relationship Id="rId59" Type="http://schemas.openxmlformats.org/officeDocument/2006/relationships/ctrlProp" Target="../ctrlProps/ctrlProp48.xml"/><Relationship Id="rId67" Type="http://schemas.openxmlformats.org/officeDocument/2006/relationships/ctrlProp" Target="../ctrlProps/ctrlProp56.xml"/><Relationship Id="rId20" Type="http://schemas.openxmlformats.org/officeDocument/2006/relationships/ctrlProp" Target="../ctrlProps/ctrlProp9.xml"/><Relationship Id="rId41" Type="http://schemas.openxmlformats.org/officeDocument/2006/relationships/ctrlProp" Target="../ctrlProps/ctrlProp30.xml"/><Relationship Id="rId54" Type="http://schemas.openxmlformats.org/officeDocument/2006/relationships/ctrlProp" Target="../ctrlProps/ctrlProp43.xml"/><Relationship Id="rId62" Type="http://schemas.openxmlformats.org/officeDocument/2006/relationships/ctrlProp" Target="../ctrlProps/ctrlProp51.xml"/><Relationship Id="rId70" Type="http://schemas.openxmlformats.org/officeDocument/2006/relationships/ctrlProp" Target="../ctrlProps/ctrlProp59.xml"/><Relationship Id="rId75" Type="http://schemas.openxmlformats.org/officeDocument/2006/relationships/ctrlProp" Target="../ctrlProps/ctrlProp64.xml"/><Relationship Id="rId83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ctrlProp" Target="../ctrlProps/ctrlProp4.xml"/><Relationship Id="rId23" Type="http://schemas.openxmlformats.org/officeDocument/2006/relationships/ctrlProp" Target="../ctrlProps/ctrlProp12.xml"/><Relationship Id="rId28" Type="http://schemas.openxmlformats.org/officeDocument/2006/relationships/ctrlProp" Target="../ctrlProps/ctrlProp17.xml"/><Relationship Id="rId36" Type="http://schemas.openxmlformats.org/officeDocument/2006/relationships/ctrlProp" Target="../ctrlProps/ctrlProp25.xml"/><Relationship Id="rId49" Type="http://schemas.openxmlformats.org/officeDocument/2006/relationships/ctrlProp" Target="../ctrlProps/ctrlProp38.xml"/><Relationship Id="rId57" Type="http://schemas.openxmlformats.org/officeDocument/2006/relationships/ctrlProp" Target="../ctrlProps/ctrlProp46.xml"/><Relationship Id="rId10" Type="http://schemas.openxmlformats.org/officeDocument/2006/relationships/control" Target="../activeX/activeX4.xml"/><Relationship Id="rId31" Type="http://schemas.openxmlformats.org/officeDocument/2006/relationships/ctrlProp" Target="../ctrlProps/ctrlProp20.xml"/><Relationship Id="rId44" Type="http://schemas.openxmlformats.org/officeDocument/2006/relationships/ctrlProp" Target="../ctrlProps/ctrlProp33.xml"/><Relationship Id="rId52" Type="http://schemas.openxmlformats.org/officeDocument/2006/relationships/ctrlProp" Target="../ctrlProps/ctrlProp41.xml"/><Relationship Id="rId60" Type="http://schemas.openxmlformats.org/officeDocument/2006/relationships/ctrlProp" Target="../ctrlProps/ctrlProp49.xml"/><Relationship Id="rId65" Type="http://schemas.openxmlformats.org/officeDocument/2006/relationships/ctrlProp" Target="../ctrlProps/ctrlProp54.xml"/><Relationship Id="rId73" Type="http://schemas.openxmlformats.org/officeDocument/2006/relationships/ctrlProp" Target="../ctrlProps/ctrlProp62.xml"/><Relationship Id="rId78" Type="http://schemas.openxmlformats.org/officeDocument/2006/relationships/ctrlProp" Target="../ctrlProps/ctrlProp67.xml"/><Relationship Id="rId81" Type="http://schemas.openxmlformats.org/officeDocument/2006/relationships/ctrlProp" Target="../ctrlProps/ctrlProp70.xml"/><Relationship Id="rId86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7.xml"/><Relationship Id="rId13" Type="http://schemas.openxmlformats.org/officeDocument/2006/relationships/image" Target="../media/image9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12" Type="http://schemas.openxmlformats.org/officeDocument/2006/relationships/control" Target="../activeX/activeX9.xml"/><Relationship Id="rId17" Type="http://schemas.openxmlformats.org/officeDocument/2006/relationships/image" Target="../media/image11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6.xml"/><Relationship Id="rId11" Type="http://schemas.openxmlformats.org/officeDocument/2006/relationships/image" Target="../media/image8.emf"/><Relationship Id="rId5" Type="http://schemas.openxmlformats.org/officeDocument/2006/relationships/image" Target="../media/image5.emf"/><Relationship Id="rId15" Type="http://schemas.openxmlformats.org/officeDocument/2006/relationships/image" Target="../media/image10.emf"/><Relationship Id="rId10" Type="http://schemas.openxmlformats.org/officeDocument/2006/relationships/control" Target="../activeX/activeX8.xml"/><Relationship Id="rId4" Type="http://schemas.openxmlformats.org/officeDocument/2006/relationships/control" Target="../activeX/activeX5.xml"/><Relationship Id="rId9" Type="http://schemas.openxmlformats.org/officeDocument/2006/relationships/image" Target="../media/image7.emf"/><Relationship Id="rId14" Type="http://schemas.openxmlformats.org/officeDocument/2006/relationships/control" Target="../activeX/activeX1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4.xml"/><Relationship Id="rId13" Type="http://schemas.openxmlformats.org/officeDocument/2006/relationships/image" Target="../media/image16.emf"/><Relationship Id="rId3" Type="http://schemas.openxmlformats.org/officeDocument/2006/relationships/vmlDrawing" Target="../drawings/vmlDrawing3.vml"/><Relationship Id="rId7" Type="http://schemas.openxmlformats.org/officeDocument/2006/relationships/image" Target="../media/image13.emf"/><Relationship Id="rId12" Type="http://schemas.openxmlformats.org/officeDocument/2006/relationships/control" Target="../activeX/activeX1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3.xml"/><Relationship Id="rId11" Type="http://schemas.openxmlformats.org/officeDocument/2006/relationships/image" Target="../media/image15.emf"/><Relationship Id="rId5" Type="http://schemas.openxmlformats.org/officeDocument/2006/relationships/image" Target="../media/image12.emf"/><Relationship Id="rId15" Type="http://schemas.openxmlformats.org/officeDocument/2006/relationships/image" Target="../media/image17.emf"/><Relationship Id="rId10" Type="http://schemas.openxmlformats.org/officeDocument/2006/relationships/control" Target="../activeX/activeX15.xml"/><Relationship Id="rId4" Type="http://schemas.openxmlformats.org/officeDocument/2006/relationships/control" Target="../activeX/activeX12.xml"/><Relationship Id="rId9" Type="http://schemas.openxmlformats.org/officeDocument/2006/relationships/image" Target="../media/image14.emf"/><Relationship Id="rId14" Type="http://schemas.openxmlformats.org/officeDocument/2006/relationships/control" Target="../activeX/activeX17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6.xml"/><Relationship Id="rId18" Type="http://schemas.openxmlformats.org/officeDocument/2006/relationships/ctrlProp" Target="../ctrlProps/ctrlProp81.xml"/><Relationship Id="rId26" Type="http://schemas.openxmlformats.org/officeDocument/2006/relationships/ctrlProp" Target="../ctrlProps/ctrlProp89.xml"/><Relationship Id="rId39" Type="http://schemas.openxmlformats.org/officeDocument/2006/relationships/ctrlProp" Target="../ctrlProps/ctrlProp102.xml"/><Relationship Id="rId21" Type="http://schemas.openxmlformats.org/officeDocument/2006/relationships/ctrlProp" Target="../ctrlProps/ctrlProp84.xml"/><Relationship Id="rId34" Type="http://schemas.openxmlformats.org/officeDocument/2006/relationships/ctrlProp" Target="../ctrlProps/ctrlProp97.xml"/><Relationship Id="rId42" Type="http://schemas.openxmlformats.org/officeDocument/2006/relationships/ctrlProp" Target="../ctrlProps/ctrlProp105.xml"/><Relationship Id="rId47" Type="http://schemas.openxmlformats.org/officeDocument/2006/relationships/ctrlProp" Target="../ctrlProps/ctrlProp110.xml"/><Relationship Id="rId50" Type="http://schemas.openxmlformats.org/officeDocument/2006/relationships/ctrlProp" Target="../ctrlProps/ctrlProp113.xml"/><Relationship Id="rId55" Type="http://schemas.openxmlformats.org/officeDocument/2006/relationships/ctrlProp" Target="../ctrlProps/ctrlProp118.xml"/><Relationship Id="rId63" Type="http://schemas.openxmlformats.org/officeDocument/2006/relationships/ctrlProp" Target="../ctrlProps/ctrlProp126.xml"/><Relationship Id="rId68" Type="http://schemas.openxmlformats.org/officeDocument/2006/relationships/ctrlProp" Target="../ctrlProps/ctrlProp131.xml"/><Relationship Id="rId76" Type="http://schemas.openxmlformats.org/officeDocument/2006/relationships/ctrlProp" Target="../ctrlProps/ctrlProp139.xml"/><Relationship Id="rId84" Type="http://schemas.openxmlformats.org/officeDocument/2006/relationships/ctrlProp" Target="../ctrlProps/ctrlProp147.xml"/><Relationship Id="rId7" Type="http://schemas.openxmlformats.org/officeDocument/2006/relationships/image" Target="../media/image19.emf"/><Relationship Id="rId71" Type="http://schemas.openxmlformats.org/officeDocument/2006/relationships/ctrlProp" Target="../ctrlProps/ctrlProp134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79.xml"/><Relationship Id="rId29" Type="http://schemas.openxmlformats.org/officeDocument/2006/relationships/ctrlProp" Target="../ctrlProps/ctrlProp92.xml"/><Relationship Id="rId11" Type="http://schemas.openxmlformats.org/officeDocument/2006/relationships/image" Target="../media/image21.emf"/><Relationship Id="rId24" Type="http://schemas.openxmlformats.org/officeDocument/2006/relationships/ctrlProp" Target="../ctrlProps/ctrlProp87.xml"/><Relationship Id="rId32" Type="http://schemas.openxmlformats.org/officeDocument/2006/relationships/ctrlProp" Target="../ctrlProps/ctrlProp95.xml"/><Relationship Id="rId37" Type="http://schemas.openxmlformats.org/officeDocument/2006/relationships/ctrlProp" Target="../ctrlProps/ctrlProp100.xml"/><Relationship Id="rId40" Type="http://schemas.openxmlformats.org/officeDocument/2006/relationships/ctrlProp" Target="../ctrlProps/ctrlProp103.xml"/><Relationship Id="rId45" Type="http://schemas.openxmlformats.org/officeDocument/2006/relationships/ctrlProp" Target="../ctrlProps/ctrlProp108.xml"/><Relationship Id="rId53" Type="http://schemas.openxmlformats.org/officeDocument/2006/relationships/ctrlProp" Target="../ctrlProps/ctrlProp116.xml"/><Relationship Id="rId58" Type="http://schemas.openxmlformats.org/officeDocument/2006/relationships/ctrlProp" Target="../ctrlProps/ctrlProp121.xml"/><Relationship Id="rId66" Type="http://schemas.openxmlformats.org/officeDocument/2006/relationships/ctrlProp" Target="../ctrlProps/ctrlProp129.xml"/><Relationship Id="rId74" Type="http://schemas.openxmlformats.org/officeDocument/2006/relationships/ctrlProp" Target="../ctrlProps/ctrlProp137.xml"/><Relationship Id="rId79" Type="http://schemas.openxmlformats.org/officeDocument/2006/relationships/ctrlProp" Target="../ctrlProps/ctrlProp142.xml"/><Relationship Id="rId87" Type="http://schemas.openxmlformats.org/officeDocument/2006/relationships/comments" Target="../comments2.xml"/><Relationship Id="rId5" Type="http://schemas.openxmlformats.org/officeDocument/2006/relationships/image" Target="../media/image18.emf"/><Relationship Id="rId61" Type="http://schemas.openxmlformats.org/officeDocument/2006/relationships/ctrlProp" Target="../ctrlProps/ctrlProp124.xml"/><Relationship Id="rId82" Type="http://schemas.openxmlformats.org/officeDocument/2006/relationships/ctrlProp" Target="../ctrlProps/ctrlProp145.xml"/><Relationship Id="rId19" Type="http://schemas.openxmlformats.org/officeDocument/2006/relationships/ctrlProp" Target="../ctrlProps/ctrlProp82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Relationship Id="rId14" Type="http://schemas.openxmlformats.org/officeDocument/2006/relationships/ctrlProp" Target="../ctrlProps/ctrlProp77.xml"/><Relationship Id="rId22" Type="http://schemas.openxmlformats.org/officeDocument/2006/relationships/ctrlProp" Target="../ctrlProps/ctrlProp85.xml"/><Relationship Id="rId27" Type="http://schemas.openxmlformats.org/officeDocument/2006/relationships/ctrlProp" Target="../ctrlProps/ctrlProp90.xml"/><Relationship Id="rId30" Type="http://schemas.openxmlformats.org/officeDocument/2006/relationships/ctrlProp" Target="../ctrlProps/ctrlProp93.xml"/><Relationship Id="rId35" Type="http://schemas.openxmlformats.org/officeDocument/2006/relationships/ctrlProp" Target="../ctrlProps/ctrlProp98.xml"/><Relationship Id="rId43" Type="http://schemas.openxmlformats.org/officeDocument/2006/relationships/ctrlProp" Target="../ctrlProps/ctrlProp106.xml"/><Relationship Id="rId48" Type="http://schemas.openxmlformats.org/officeDocument/2006/relationships/ctrlProp" Target="../ctrlProps/ctrlProp111.xml"/><Relationship Id="rId56" Type="http://schemas.openxmlformats.org/officeDocument/2006/relationships/ctrlProp" Target="../ctrlProps/ctrlProp119.xml"/><Relationship Id="rId64" Type="http://schemas.openxmlformats.org/officeDocument/2006/relationships/ctrlProp" Target="../ctrlProps/ctrlProp127.xml"/><Relationship Id="rId69" Type="http://schemas.openxmlformats.org/officeDocument/2006/relationships/ctrlProp" Target="../ctrlProps/ctrlProp132.xml"/><Relationship Id="rId77" Type="http://schemas.openxmlformats.org/officeDocument/2006/relationships/ctrlProp" Target="../ctrlProps/ctrlProp140.xml"/><Relationship Id="rId8" Type="http://schemas.openxmlformats.org/officeDocument/2006/relationships/control" Target="../activeX/activeX20.xml"/><Relationship Id="rId51" Type="http://schemas.openxmlformats.org/officeDocument/2006/relationships/ctrlProp" Target="../ctrlProps/ctrlProp114.xml"/><Relationship Id="rId72" Type="http://schemas.openxmlformats.org/officeDocument/2006/relationships/ctrlProp" Target="../ctrlProps/ctrlProp135.xml"/><Relationship Id="rId80" Type="http://schemas.openxmlformats.org/officeDocument/2006/relationships/ctrlProp" Target="../ctrlProps/ctrlProp143.xml"/><Relationship Id="rId85" Type="http://schemas.openxmlformats.org/officeDocument/2006/relationships/ctrlProp" Target="../ctrlProps/ctrlProp148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75.xml"/><Relationship Id="rId17" Type="http://schemas.openxmlformats.org/officeDocument/2006/relationships/ctrlProp" Target="../ctrlProps/ctrlProp80.xml"/><Relationship Id="rId25" Type="http://schemas.openxmlformats.org/officeDocument/2006/relationships/ctrlProp" Target="../ctrlProps/ctrlProp88.xml"/><Relationship Id="rId33" Type="http://schemas.openxmlformats.org/officeDocument/2006/relationships/ctrlProp" Target="../ctrlProps/ctrlProp96.xml"/><Relationship Id="rId38" Type="http://schemas.openxmlformats.org/officeDocument/2006/relationships/ctrlProp" Target="../ctrlProps/ctrlProp101.xml"/><Relationship Id="rId46" Type="http://schemas.openxmlformats.org/officeDocument/2006/relationships/ctrlProp" Target="../ctrlProps/ctrlProp109.xml"/><Relationship Id="rId59" Type="http://schemas.openxmlformats.org/officeDocument/2006/relationships/ctrlProp" Target="../ctrlProps/ctrlProp122.xml"/><Relationship Id="rId67" Type="http://schemas.openxmlformats.org/officeDocument/2006/relationships/ctrlProp" Target="../ctrlProps/ctrlProp130.xml"/><Relationship Id="rId20" Type="http://schemas.openxmlformats.org/officeDocument/2006/relationships/ctrlProp" Target="../ctrlProps/ctrlProp83.xml"/><Relationship Id="rId41" Type="http://schemas.openxmlformats.org/officeDocument/2006/relationships/ctrlProp" Target="../ctrlProps/ctrlProp104.xml"/><Relationship Id="rId54" Type="http://schemas.openxmlformats.org/officeDocument/2006/relationships/ctrlProp" Target="../ctrlProps/ctrlProp117.xml"/><Relationship Id="rId62" Type="http://schemas.openxmlformats.org/officeDocument/2006/relationships/ctrlProp" Target="../ctrlProps/ctrlProp125.xml"/><Relationship Id="rId70" Type="http://schemas.openxmlformats.org/officeDocument/2006/relationships/ctrlProp" Target="../ctrlProps/ctrlProp133.xml"/><Relationship Id="rId75" Type="http://schemas.openxmlformats.org/officeDocument/2006/relationships/ctrlProp" Target="../ctrlProps/ctrlProp138.xml"/><Relationship Id="rId83" Type="http://schemas.openxmlformats.org/officeDocument/2006/relationships/ctrlProp" Target="../ctrlProps/ctrlProp146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19.xml"/><Relationship Id="rId15" Type="http://schemas.openxmlformats.org/officeDocument/2006/relationships/ctrlProp" Target="../ctrlProps/ctrlProp78.xml"/><Relationship Id="rId23" Type="http://schemas.openxmlformats.org/officeDocument/2006/relationships/ctrlProp" Target="../ctrlProps/ctrlProp86.xml"/><Relationship Id="rId28" Type="http://schemas.openxmlformats.org/officeDocument/2006/relationships/ctrlProp" Target="../ctrlProps/ctrlProp91.xml"/><Relationship Id="rId36" Type="http://schemas.openxmlformats.org/officeDocument/2006/relationships/ctrlProp" Target="../ctrlProps/ctrlProp99.xml"/><Relationship Id="rId49" Type="http://schemas.openxmlformats.org/officeDocument/2006/relationships/ctrlProp" Target="../ctrlProps/ctrlProp112.xml"/><Relationship Id="rId57" Type="http://schemas.openxmlformats.org/officeDocument/2006/relationships/ctrlProp" Target="../ctrlProps/ctrlProp120.xml"/><Relationship Id="rId10" Type="http://schemas.openxmlformats.org/officeDocument/2006/relationships/control" Target="../activeX/activeX21.xml"/><Relationship Id="rId31" Type="http://schemas.openxmlformats.org/officeDocument/2006/relationships/ctrlProp" Target="../ctrlProps/ctrlProp94.xml"/><Relationship Id="rId44" Type="http://schemas.openxmlformats.org/officeDocument/2006/relationships/ctrlProp" Target="../ctrlProps/ctrlProp107.xml"/><Relationship Id="rId52" Type="http://schemas.openxmlformats.org/officeDocument/2006/relationships/ctrlProp" Target="../ctrlProps/ctrlProp115.xml"/><Relationship Id="rId60" Type="http://schemas.openxmlformats.org/officeDocument/2006/relationships/ctrlProp" Target="../ctrlProps/ctrlProp123.xml"/><Relationship Id="rId65" Type="http://schemas.openxmlformats.org/officeDocument/2006/relationships/ctrlProp" Target="../ctrlProps/ctrlProp128.xml"/><Relationship Id="rId73" Type="http://schemas.openxmlformats.org/officeDocument/2006/relationships/ctrlProp" Target="../ctrlProps/ctrlProp136.xml"/><Relationship Id="rId78" Type="http://schemas.openxmlformats.org/officeDocument/2006/relationships/ctrlProp" Target="../ctrlProps/ctrlProp141.xml"/><Relationship Id="rId81" Type="http://schemas.openxmlformats.org/officeDocument/2006/relationships/ctrlProp" Target="../ctrlProps/ctrlProp144.xml"/><Relationship Id="rId86" Type="http://schemas.openxmlformats.org/officeDocument/2006/relationships/ctrlProp" Target="../ctrlProps/ctrlProp14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Z205"/>
  <sheetViews>
    <sheetView showGridLines="0" zoomScale="85" zoomScaleNormal="85" workbookViewId="0">
      <selection activeCell="F150" sqref="F150"/>
    </sheetView>
  </sheetViews>
  <sheetFormatPr baseColWidth="10" defaultColWidth="11.44140625" defaultRowHeight="13.8" x14ac:dyDescent="0.25"/>
  <cols>
    <col min="1" max="1" width="1.6640625" style="39" customWidth="1"/>
    <col min="2" max="2" width="12.6640625" style="39" customWidth="1"/>
    <col min="3" max="3" width="15.6640625" style="39" customWidth="1"/>
    <col min="4" max="4" width="64.6640625" style="39" customWidth="1"/>
    <col min="5" max="5" width="3.33203125" style="39" customWidth="1"/>
    <col min="6" max="6" width="15.44140625" style="39" bestFit="1" customWidth="1"/>
    <col min="7" max="7" width="3.33203125" style="39" customWidth="1"/>
    <col min="8" max="8" width="30.6640625" style="39" customWidth="1"/>
    <col min="9" max="9" width="3.33203125" style="39" customWidth="1"/>
    <col min="10" max="10" width="14.33203125" style="39" customWidth="1"/>
    <col min="11" max="11" width="3.33203125" style="39" customWidth="1"/>
    <col min="12" max="12" width="36.6640625" style="39" customWidth="1"/>
    <col min="13" max="13" width="2.33203125" style="39" customWidth="1"/>
    <col min="14" max="14" width="8.6640625" style="39" customWidth="1"/>
    <col min="15" max="15" width="90.6640625" style="39" customWidth="1"/>
    <col min="16" max="25" width="11.44140625" style="39"/>
    <col min="26" max="26" width="21.109375" style="39" bestFit="1" customWidth="1"/>
    <col min="27" max="16384" width="11.44140625" style="39"/>
  </cols>
  <sheetData>
    <row r="1" spans="1:26" ht="42" customHeight="1" x14ac:dyDescent="0.25">
      <c r="A1" s="40"/>
      <c r="B1" s="217" t="s">
        <v>38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Y1" s="38">
        <v>1</v>
      </c>
      <c r="Z1" s="38" t="b">
        <v>0</v>
      </c>
    </row>
    <row r="2" spans="1:26" ht="15.75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26" ht="15.75" customHeight="1" x14ac:dyDescent="0.25">
      <c r="A3" s="40"/>
      <c r="B3" s="41" t="s">
        <v>39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26" ht="18" customHeight="1" thickBot="1" x14ac:dyDescent="0.3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26" ht="28.35" customHeight="1" x14ac:dyDescent="0.25">
      <c r="A5" s="40"/>
      <c r="B5" s="218" t="s">
        <v>40</v>
      </c>
      <c r="C5" s="219"/>
      <c r="D5" s="219"/>
      <c r="E5" s="219"/>
      <c r="F5" s="219"/>
      <c r="G5" s="219"/>
      <c r="H5" s="219"/>
      <c r="I5" s="219"/>
      <c r="J5" s="219"/>
      <c r="K5" s="219"/>
      <c r="L5" s="220"/>
      <c r="O5" s="71" t="s">
        <v>63</v>
      </c>
    </row>
    <row r="6" spans="1:26" ht="28.35" customHeight="1" x14ac:dyDescent="0.25">
      <c r="A6" s="40"/>
      <c r="B6" s="221"/>
      <c r="C6" s="222"/>
      <c r="D6" s="222"/>
      <c r="E6" s="222"/>
      <c r="F6" s="222"/>
      <c r="G6" s="222"/>
      <c r="H6" s="222"/>
      <c r="I6" s="222"/>
      <c r="J6" s="222"/>
      <c r="K6" s="222"/>
      <c r="L6" s="223"/>
      <c r="O6" s="72" t="s">
        <v>64</v>
      </c>
    </row>
    <row r="7" spans="1:26" ht="21.75" customHeight="1" x14ac:dyDescent="0.25">
      <c r="A7" s="40"/>
      <c r="B7" s="213" t="s">
        <v>44</v>
      </c>
      <c r="C7" s="51"/>
      <c r="D7" s="51"/>
      <c r="E7" s="51"/>
      <c r="F7" s="51"/>
      <c r="G7" s="51"/>
      <c r="H7" s="51"/>
      <c r="I7" s="51"/>
      <c r="J7" s="51"/>
      <c r="K7" s="51"/>
      <c r="L7" s="52"/>
      <c r="O7" s="241" t="s">
        <v>66</v>
      </c>
    </row>
    <row r="8" spans="1:26" ht="18" customHeight="1" x14ac:dyDescent="0.25">
      <c r="A8" s="40"/>
      <c r="B8" s="214"/>
      <c r="C8" s="51"/>
      <c r="D8" s="51"/>
      <c r="E8" s="51"/>
      <c r="F8" s="51"/>
      <c r="G8" s="51"/>
      <c r="H8" s="51"/>
      <c r="I8" s="51"/>
      <c r="J8" s="51"/>
      <c r="K8" s="51"/>
      <c r="L8" s="52"/>
      <c r="O8" s="241"/>
    </row>
    <row r="9" spans="1:26" ht="17.100000000000001" customHeight="1" x14ac:dyDescent="0.25">
      <c r="A9" s="40"/>
      <c r="B9" s="214"/>
      <c r="C9" s="43"/>
      <c r="D9" s="44"/>
      <c r="E9" s="210" t="s">
        <v>41</v>
      </c>
      <c r="F9" s="211"/>
      <c r="G9" s="212"/>
      <c r="H9" s="42" t="s">
        <v>42</v>
      </c>
      <c r="I9" s="210" t="s">
        <v>43</v>
      </c>
      <c r="J9" s="211"/>
      <c r="K9" s="212"/>
      <c r="L9" s="53" t="s">
        <v>42</v>
      </c>
      <c r="O9" s="241"/>
    </row>
    <row r="10" spans="1:26" ht="5.0999999999999996" customHeight="1" x14ac:dyDescent="0.25">
      <c r="A10" s="40"/>
      <c r="B10" s="214"/>
      <c r="C10" s="224"/>
      <c r="D10" s="51"/>
      <c r="E10" s="54"/>
      <c r="F10" s="54"/>
      <c r="G10" s="54"/>
      <c r="H10" s="47"/>
      <c r="I10" s="54"/>
      <c r="J10" s="54"/>
      <c r="K10" s="54"/>
      <c r="L10" s="52"/>
      <c r="O10" s="241"/>
    </row>
    <row r="11" spans="1:26" ht="15.75" customHeight="1" x14ac:dyDescent="0.25">
      <c r="A11" s="40"/>
      <c r="B11" s="214"/>
      <c r="C11" s="209"/>
      <c r="D11" s="55" t="s">
        <v>45</v>
      </c>
      <c r="E11" s="54"/>
      <c r="F11" s="90">
        <v>10000</v>
      </c>
      <c r="G11" s="54"/>
      <c r="H11" s="48" t="s">
        <v>46</v>
      </c>
      <c r="I11" s="54"/>
      <c r="J11" s="57" t="s">
        <v>47</v>
      </c>
      <c r="K11" s="54"/>
      <c r="L11" s="58" t="s">
        <v>46</v>
      </c>
      <c r="O11" s="241"/>
    </row>
    <row r="12" spans="1:26" ht="5.0999999999999996" customHeight="1" x14ac:dyDescent="0.25">
      <c r="A12" s="40"/>
      <c r="B12" s="214"/>
      <c r="C12" s="225"/>
      <c r="D12" s="45"/>
      <c r="E12" s="46"/>
      <c r="F12" s="46"/>
      <c r="G12" s="46"/>
      <c r="H12" s="44"/>
      <c r="I12" s="46"/>
      <c r="J12" s="46"/>
      <c r="K12" s="46"/>
      <c r="L12" s="59"/>
      <c r="O12" s="241"/>
    </row>
    <row r="13" spans="1:26" ht="5.0999999999999996" customHeight="1" x14ac:dyDescent="0.25">
      <c r="A13" s="40"/>
      <c r="B13" s="214"/>
      <c r="C13" s="209"/>
      <c r="D13" s="51"/>
      <c r="E13" s="54"/>
      <c r="F13" s="54"/>
      <c r="G13" s="54"/>
      <c r="H13" s="49"/>
      <c r="I13" s="54"/>
      <c r="J13" s="54"/>
      <c r="K13" s="54"/>
      <c r="L13" s="52"/>
      <c r="O13" s="241"/>
    </row>
    <row r="14" spans="1:26" ht="15.75" customHeight="1" x14ac:dyDescent="0.25">
      <c r="A14" s="40"/>
      <c r="B14" s="214"/>
      <c r="C14" s="209"/>
      <c r="D14" s="55" t="s">
        <v>48</v>
      </c>
      <c r="E14" s="54"/>
      <c r="F14" s="56">
        <v>10000</v>
      </c>
      <c r="G14" s="54"/>
      <c r="H14" s="48" t="s">
        <v>46</v>
      </c>
      <c r="I14" s="54"/>
      <c r="J14" s="57" t="s">
        <v>47</v>
      </c>
      <c r="K14" s="54"/>
      <c r="L14" s="58" t="s">
        <v>46</v>
      </c>
      <c r="O14" s="241"/>
    </row>
    <row r="15" spans="1:26" ht="5.0999999999999996" customHeight="1" x14ac:dyDescent="0.25">
      <c r="A15" s="40"/>
      <c r="B15" s="214"/>
      <c r="C15" s="225"/>
      <c r="D15" s="45"/>
      <c r="E15" s="46"/>
      <c r="F15" s="46"/>
      <c r="G15" s="46"/>
      <c r="H15" s="44"/>
      <c r="I15" s="46"/>
      <c r="J15" s="46"/>
      <c r="K15" s="46"/>
      <c r="L15" s="59"/>
      <c r="O15" s="241"/>
    </row>
    <row r="16" spans="1:26" ht="11.1" customHeight="1" x14ac:dyDescent="0.25">
      <c r="A16" s="40"/>
      <c r="B16" s="214"/>
      <c r="C16" s="209"/>
      <c r="D16" s="216" t="s">
        <v>49</v>
      </c>
      <c r="E16" s="54"/>
      <c r="F16" s="54"/>
      <c r="G16" s="54"/>
      <c r="H16" s="49"/>
      <c r="I16" s="54"/>
      <c r="J16" s="54"/>
      <c r="K16" s="54"/>
      <c r="L16" s="52"/>
      <c r="O16" s="241"/>
    </row>
    <row r="17" spans="1:15" ht="11.1" customHeight="1" x14ac:dyDescent="0.25">
      <c r="A17" s="40"/>
      <c r="B17" s="214"/>
      <c r="C17" s="209"/>
      <c r="D17" s="216"/>
      <c r="E17" s="54"/>
      <c r="F17" s="54"/>
      <c r="G17" s="54"/>
      <c r="H17" s="49"/>
      <c r="I17" s="54"/>
      <c r="J17" s="54"/>
      <c r="K17" s="54"/>
      <c r="L17" s="52"/>
      <c r="O17" s="241"/>
    </row>
    <row r="18" spans="1:15" ht="15.75" customHeight="1" x14ac:dyDescent="0.25">
      <c r="A18" s="40"/>
      <c r="B18" s="214"/>
      <c r="C18" s="50"/>
      <c r="D18" s="60" t="str">
        <f>IF(Y1=2, "Nivel 1", IF(Z1=TRUE, IF(A26-1=0, "Nivel inferior","Nivel inferior -"&amp;(A26-1)), "Nivel 1"))</f>
        <v>Nivel 1</v>
      </c>
      <c r="E18" s="54"/>
      <c r="F18" s="56">
        <v>10000</v>
      </c>
      <c r="G18" s="54"/>
      <c r="H18" s="48" t="s">
        <v>46</v>
      </c>
      <c r="I18" s="54"/>
      <c r="J18" s="57" t="s">
        <v>47</v>
      </c>
      <c r="K18" s="54"/>
      <c r="L18" s="58" t="s">
        <v>46</v>
      </c>
      <c r="O18" s="241"/>
    </row>
    <row r="19" spans="1:15" ht="5.0999999999999996" customHeight="1" x14ac:dyDescent="0.25">
      <c r="A19" s="40"/>
      <c r="B19" s="214"/>
      <c r="C19" s="50"/>
      <c r="D19" s="45"/>
      <c r="E19" s="46"/>
      <c r="F19" s="46"/>
      <c r="G19" s="46"/>
      <c r="H19" s="44"/>
      <c r="I19" s="46"/>
      <c r="J19" s="46"/>
      <c r="K19" s="46"/>
      <c r="L19" s="59"/>
      <c r="O19" s="241"/>
    </row>
    <row r="20" spans="1:15" ht="5.0999999999999996" customHeight="1" x14ac:dyDescent="0.3">
      <c r="A20" s="40"/>
      <c r="B20" s="214"/>
      <c r="C20" s="50"/>
      <c r="D20" s="51"/>
      <c r="E20" s="54"/>
      <c r="F20" s="54"/>
      <c r="G20" s="54"/>
      <c r="H20" s="49"/>
      <c r="I20" s="54"/>
      <c r="J20" s="54"/>
      <c r="K20" s="54"/>
      <c r="L20" s="52"/>
      <c r="O20" s="73"/>
    </row>
    <row r="21" spans="1:15" ht="15.75" customHeight="1" x14ac:dyDescent="0.25">
      <c r="A21" s="40"/>
      <c r="B21" s="214"/>
      <c r="C21" s="50"/>
      <c r="D21" s="61" t="str">
        <f>IF(Y1=2, "Nivel 2", IF(Z1=TRUE, IF(A26-2=0, "Nivel inferior","Nivel inferior -"&amp;(A26-2)), "Nivel 2"))</f>
        <v>Nivel 2</v>
      </c>
      <c r="E21" s="54"/>
      <c r="F21" s="56">
        <v>10000</v>
      </c>
      <c r="G21" s="54"/>
      <c r="H21" s="48" t="s">
        <v>46</v>
      </c>
      <c r="I21" s="54"/>
      <c r="J21" s="57" t="s">
        <v>47</v>
      </c>
      <c r="K21" s="54"/>
      <c r="L21" s="58" t="s">
        <v>46</v>
      </c>
      <c r="O21" s="74" t="s">
        <v>67</v>
      </c>
    </row>
    <row r="22" spans="1:15" ht="5.0999999999999996" customHeight="1" x14ac:dyDescent="0.25">
      <c r="A22" s="40"/>
      <c r="B22" s="214"/>
      <c r="C22" s="50"/>
      <c r="D22" s="45"/>
      <c r="E22" s="46"/>
      <c r="F22" s="46"/>
      <c r="G22" s="46"/>
      <c r="H22" s="44"/>
      <c r="I22" s="46"/>
      <c r="J22" s="46"/>
      <c r="K22" s="46"/>
      <c r="L22" s="59"/>
      <c r="O22" s="241" t="s">
        <v>68</v>
      </c>
    </row>
    <row r="23" spans="1:15" ht="5.0999999999999996" customHeight="1" x14ac:dyDescent="0.25">
      <c r="A23" s="40"/>
      <c r="B23" s="214"/>
      <c r="C23" s="50"/>
      <c r="D23" s="51"/>
      <c r="E23" s="54"/>
      <c r="F23" s="54"/>
      <c r="G23" s="54"/>
      <c r="H23" s="49"/>
      <c r="I23" s="54"/>
      <c r="J23" s="54"/>
      <c r="K23" s="54"/>
      <c r="L23" s="52"/>
      <c r="O23" s="241"/>
    </row>
    <row r="24" spans="1:15" ht="15.75" customHeight="1" x14ac:dyDescent="0.25">
      <c r="A24" s="40"/>
      <c r="B24" s="214"/>
      <c r="C24" s="50"/>
      <c r="D24" s="62" t="str">
        <f>IF(Y1=2, "Nivel 3", IF(Z1=TRUE, IF(A26-3=0, "Nivel inferior","Nivel inferior -"&amp;(A26-3)), "Nivel 3"))</f>
        <v>Nivel 3</v>
      </c>
      <c r="E24" s="54"/>
      <c r="F24" s="56">
        <v>10000</v>
      </c>
      <c r="G24" s="54"/>
      <c r="H24" s="48" t="s">
        <v>46</v>
      </c>
      <c r="I24" s="54"/>
      <c r="J24" s="57" t="s">
        <v>47</v>
      </c>
      <c r="K24" s="54"/>
      <c r="L24" s="58" t="s">
        <v>46</v>
      </c>
      <c r="O24" s="241"/>
    </row>
    <row r="25" spans="1:15" ht="5.0999999999999996" customHeight="1" x14ac:dyDescent="0.25">
      <c r="A25" s="40"/>
      <c r="B25" s="214"/>
      <c r="C25" s="50"/>
      <c r="D25" s="45"/>
      <c r="E25" s="46"/>
      <c r="F25" s="46"/>
      <c r="G25" s="46"/>
      <c r="H25" s="44"/>
      <c r="I25" s="46"/>
      <c r="J25" s="46"/>
      <c r="K25" s="46"/>
      <c r="L25" s="59"/>
      <c r="O25" s="241"/>
    </row>
    <row r="26" spans="1:15" ht="21.9" customHeight="1" x14ac:dyDescent="0.25">
      <c r="A26" s="40">
        <v>3</v>
      </c>
      <c r="B26" s="214"/>
      <c r="C26" s="50"/>
      <c r="D26" s="51"/>
      <c r="E26" s="51"/>
      <c r="F26" s="51"/>
      <c r="G26" s="51"/>
      <c r="H26" s="51"/>
      <c r="I26" s="51"/>
      <c r="J26" s="51"/>
      <c r="K26" s="51"/>
      <c r="L26" s="52"/>
      <c r="O26" s="241"/>
    </row>
    <row r="27" spans="1:15" ht="5.0999999999999996" customHeight="1" thickBot="1" x14ac:dyDescent="0.3">
      <c r="A27" s="40"/>
      <c r="B27" s="215"/>
      <c r="C27" s="63"/>
      <c r="D27" s="64"/>
      <c r="E27" s="64"/>
      <c r="F27" s="64"/>
      <c r="G27" s="64"/>
      <c r="H27" s="64"/>
      <c r="I27" s="64"/>
      <c r="J27" s="64"/>
      <c r="K27" s="64"/>
      <c r="L27" s="65"/>
      <c r="O27" s="241"/>
    </row>
    <row r="28" spans="1:15" ht="21.75" customHeight="1" x14ac:dyDescent="0.25">
      <c r="A28" s="40"/>
      <c r="B28" s="232" t="s">
        <v>50</v>
      </c>
      <c r="C28" s="66"/>
      <c r="D28" s="66"/>
      <c r="E28" s="66"/>
      <c r="F28" s="66"/>
      <c r="G28" s="66"/>
      <c r="H28" s="66"/>
      <c r="I28" s="66"/>
      <c r="J28" s="66"/>
      <c r="K28" s="66"/>
      <c r="L28" s="67"/>
      <c r="O28" s="241"/>
    </row>
    <row r="29" spans="1:15" ht="18" customHeight="1" x14ac:dyDescent="0.25">
      <c r="A29" s="40"/>
      <c r="B29" s="214"/>
      <c r="C29" s="51"/>
      <c r="D29" s="51"/>
      <c r="E29" s="51"/>
      <c r="F29" s="51"/>
      <c r="G29" s="51"/>
      <c r="H29" s="51"/>
      <c r="I29" s="51"/>
      <c r="J29" s="51"/>
      <c r="K29" s="51"/>
      <c r="L29" s="52"/>
      <c r="O29" s="241"/>
    </row>
    <row r="30" spans="1:15" ht="17.100000000000001" customHeight="1" x14ac:dyDescent="0.3">
      <c r="A30" s="40"/>
      <c r="B30" s="214"/>
      <c r="C30" s="43"/>
      <c r="D30" s="44"/>
      <c r="E30" s="210" t="s">
        <v>41</v>
      </c>
      <c r="F30" s="211"/>
      <c r="G30" s="212"/>
      <c r="H30" s="42" t="s">
        <v>42</v>
      </c>
      <c r="I30" s="210" t="s">
        <v>43</v>
      </c>
      <c r="J30" s="211"/>
      <c r="K30" s="212"/>
      <c r="L30" s="53" t="s">
        <v>42</v>
      </c>
      <c r="O30" s="73"/>
    </row>
    <row r="31" spans="1:15" ht="5.0999999999999996" customHeight="1" x14ac:dyDescent="0.3">
      <c r="A31" s="40"/>
      <c r="B31" s="214"/>
      <c r="C31" s="224"/>
      <c r="D31" s="51"/>
      <c r="E31" s="54"/>
      <c r="F31" s="54"/>
      <c r="G31" s="54"/>
      <c r="H31" s="47"/>
      <c r="I31" s="54"/>
      <c r="J31" s="54"/>
      <c r="K31" s="54"/>
      <c r="L31" s="52"/>
      <c r="O31" s="73"/>
    </row>
    <row r="32" spans="1:15" ht="15.75" customHeight="1" x14ac:dyDescent="0.25">
      <c r="A32" s="40"/>
      <c r="B32" s="214"/>
      <c r="C32" s="209"/>
      <c r="D32" s="55" t="s">
        <v>45</v>
      </c>
      <c r="E32" s="54"/>
      <c r="F32" s="56">
        <v>10000</v>
      </c>
      <c r="G32" s="54"/>
      <c r="H32" s="48" t="s">
        <v>46</v>
      </c>
      <c r="I32" s="54"/>
      <c r="J32" s="57" t="s">
        <v>47</v>
      </c>
      <c r="K32" s="54"/>
      <c r="L32" s="58" t="s">
        <v>46</v>
      </c>
      <c r="O32" s="75" t="s">
        <v>65</v>
      </c>
    </row>
    <row r="33" spans="1:15" ht="5.0999999999999996" customHeight="1" x14ac:dyDescent="0.25">
      <c r="A33" s="40"/>
      <c r="B33" s="214"/>
      <c r="C33" s="225"/>
      <c r="D33" s="45"/>
      <c r="E33" s="46"/>
      <c r="F33" s="46"/>
      <c r="G33" s="46"/>
      <c r="H33" s="44"/>
      <c r="I33" s="46"/>
      <c r="J33" s="46"/>
      <c r="K33" s="46"/>
      <c r="L33" s="59"/>
      <c r="O33" s="241" t="s">
        <v>69</v>
      </c>
    </row>
    <row r="34" spans="1:15" ht="5.0999999999999996" customHeight="1" x14ac:dyDescent="0.25">
      <c r="A34" s="40"/>
      <c r="B34" s="214"/>
      <c r="C34" s="209"/>
      <c r="D34" s="51"/>
      <c r="E34" s="54"/>
      <c r="F34" s="54"/>
      <c r="G34" s="54"/>
      <c r="H34" s="49"/>
      <c r="I34" s="54"/>
      <c r="J34" s="54"/>
      <c r="K34" s="54"/>
      <c r="L34" s="52"/>
      <c r="O34" s="241"/>
    </row>
    <row r="35" spans="1:15" ht="15.75" customHeight="1" x14ac:dyDescent="0.25">
      <c r="A35" s="40"/>
      <c r="B35" s="214"/>
      <c r="C35" s="209"/>
      <c r="D35" s="55" t="s">
        <v>48</v>
      </c>
      <c r="E35" s="54"/>
      <c r="F35" s="56">
        <v>10000</v>
      </c>
      <c r="G35" s="54"/>
      <c r="H35" s="48" t="s">
        <v>46</v>
      </c>
      <c r="I35" s="54"/>
      <c r="J35" s="57" t="s">
        <v>47</v>
      </c>
      <c r="K35" s="54"/>
      <c r="L35" s="58" t="s">
        <v>46</v>
      </c>
      <c r="O35" s="241"/>
    </row>
    <row r="36" spans="1:15" ht="5.0999999999999996" customHeight="1" x14ac:dyDescent="0.25">
      <c r="A36" s="40"/>
      <c r="B36" s="214"/>
      <c r="C36" s="225"/>
      <c r="D36" s="45"/>
      <c r="E36" s="46"/>
      <c r="F36" s="46"/>
      <c r="G36" s="46"/>
      <c r="H36" s="44"/>
      <c r="I36" s="46"/>
      <c r="J36" s="46"/>
      <c r="K36" s="46"/>
      <c r="L36" s="59"/>
      <c r="O36" s="241"/>
    </row>
    <row r="37" spans="1:15" ht="11.1" customHeight="1" x14ac:dyDescent="0.25">
      <c r="A37" s="40"/>
      <c r="B37" s="214"/>
      <c r="C37" s="209"/>
      <c r="D37" s="216" t="s">
        <v>49</v>
      </c>
      <c r="E37" s="54"/>
      <c r="F37" s="54"/>
      <c r="G37" s="54"/>
      <c r="H37" s="49"/>
      <c r="I37" s="54"/>
      <c r="J37" s="54"/>
      <c r="K37" s="54"/>
      <c r="L37" s="52"/>
      <c r="O37" s="241"/>
    </row>
    <row r="38" spans="1:15" ht="11.1" customHeight="1" x14ac:dyDescent="0.25">
      <c r="A38" s="40"/>
      <c r="B38" s="214"/>
      <c r="C38" s="209"/>
      <c r="D38" s="216"/>
      <c r="E38" s="54"/>
      <c r="F38" s="54"/>
      <c r="G38" s="54"/>
      <c r="H38" s="49"/>
      <c r="I38" s="54"/>
      <c r="J38" s="54"/>
      <c r="K38" s="54"/>
      <c r="L38" s="52"/>
      <c r="O38" s="241"/>
    </row>
    <row r="39" spans="1:15" ht="15.75" customHeight="1" x14ac:dyDescent="0.25">
      <c r="A39" s="40"/>
      <c r="B39" s="214"/>
      <c r="C39" s="50"/>
      <c r="D39" s="60" t="str">
        <f>IF(Y1=2, "Nivel 1", IF(Z1=TRUE, IF(A47-1=0, "Nivel inferior","Nivel inferior -"&amp;(A47-1)), "Nivel 1"))</f>
        <v>Nivel 1</v>
      </c>
      <c r="E39" s="54"/>
      <c r="F39" s="56">
        <v>10000</v>
      </c>
      <c r="G39" s="54"/>
      <c r="H39" s="48" t="s">
        <v>46</v>
      </c>
      <c r="I39" s="54"/>
      <c r="J39" s="57" t="s">
        <v>47</v>
      </c>
      <c r="K39" s="54"/>
      <c r="L39" s="58" t="s">
        <v>46</v>
      </c>
      <c r="O39" s="241"/>
    </row>
    <row r="40" spans="1:15" ht="5.0999999999999996" customHeight="1" x14ac:dyDescent="0.3">
      <c r="A40" s="40"/>
      <c r="B40" s="214"/>
      <c r="C40" s="50"/>
      <c r="D40" s="45"/>
      <c r="E40" s="46"/>
      <c r="F40" s="46"/>
      <c r="G40" s="46"/>
      <c r="H40" s="44"/>
      <c r="I40" s="46"/>
      <c r="J40" s="46"/>
      <c r="K40" s="46"/>
      <c r="L40" s="59"/>
      <c r="O40" s="76"/>
    </row>
    <row r="41" spans="1:15" ht="5.0999999999999996" customHeight="1" x14ac:dyDescent="0.25">
      <c r="A41" s="40"/>
      <c r="B41" s="214"/>
      <c r="C41" s="50"/>
      <c r="D41" s="51"/>
      <c r="E41" s="54"/>
      <c r="F41" s="54"/>
      <c r="G41" s="54"/>
      <c r="H41" s="49"/>
      <c r="I41" s="54"/>
      <c r="J41" s="54"/>
      <c r="K41" s="54"/>
      <c r="L41" s="52"/>
    </row>
    <row r="42" spans="1:15" ht="15.75" customHeight="1" x14ac:dyDescent="0.25">
      <c r="A42" s="40"/>
      <c r="B42" s="214"/>
      <c r="C42" s="50"/>
      <c r="D42" s="61" t="str">
        <f>IF(Y1=2, "Nivel 2", IF(Z1=TRUE, IF(A47-2=0, "Nivel inferior","Nivel inferior -"&amp;(A47-2)), "Nivel 2"))</f>
        <v>Nivel 2</v>
      </c>
      <c r="E42" s="54"/>
      <c r="F42" s="56">
        <v>10000</v>
      </c>
      <c r="G42" s="54"/>
      <c r="H42" s="48" t="s">
        <v>46</v>
      </c>
      <c r="I42" s="54"/>
      <c r="J42" s="57" t="s">
        <v>47</v>
      </c>
      <c r="K42" s="54"/>
      <c r="L42" s="58" t="s">
        <v>46</v>
      </c>
    </row>
    <row r="43" spans="1:15" ht="5.0999999999999996" customHeight="1" x14ac:dyDescent="0.25">
      <c r="A43" s="40"/>
      <c r="B43" s="214"/>
      <c r="C43" s="50"/>
      <c r="D43" s="45"/>
      <c r="E43" s="46"/>
      <c r="F43" s="46"/>
      <c r="G43" s="46"/>
      <c r="H43" s="44"/>
      <c r="I43" s="46"/>
      <c r="J43" s="46"/>
      <c r="K43" s="46"/>
      <c r="L43" s="59"/>
    </row>
    <row r="44" spans="1:15" ht="5.0999999999999996" customHeight="1" x14ac:dyDescent="0.25">
      <c r="A44" s="40"/>
      <c r="B44" s="214"/>
      <c r="C44" s="50"/>
      <c r="D44" s="51"/>
      <c r="E44" s="54"/>
      <c r="F44" s="54"/>
      <c r="G44" s="54"/>
      <c r="H44" s="49"/>
      <c r="I44" s="54"/>
      <c r="J44" s="54"/>
      <c r="K44" s="54"/>
      <c r="L44" s="52"/>
    </row>
    <row r="45" spans="1:15" ht="15.75" customHeight="1" x14ac:dyDescent="0.25">
      <c r="A45" s="40"/>
      <c r="B45" s="214"/>
      <c r="C45" s="50"/>
      <c r="D45" s="62" t="str">
        <f>IF(Y1=2, "Nivel 3", IF(Z1=TRUE, IF(A47-3=0, "Nivel inferior","Nivel inferior -"&amp;(A47-3)), "Nivel 3"))</f>
        <v>Nivel 3</v>
      </c>
      <c r="E45" s="54"/>
      <c r="F45" s="56">
        <v>10000</v>
      </c>
      <c r="G45" s="54"/>
      <c r="H45" s="48" t="s">
        <v>46</v>
      </c>
      <c r="I45" s="54"/>
      <c r="J45" s="57" t="s">
        <v>47</v>
      </c>
      <c r="K45" s="54"/>
      <c r="L45" s="58" t="s">
        <v>46</v>
      </c>
    </row>
    <row r="46" spans="1:15" ht="5.0999999999999996" customHeight="1" x14ac:dyDescent="0.25">
      <c r="A46" s="40"/>
      <c r="B46" s="214"/>
      <c r="C46" s="50"/>
      <c r="D46" s="45"/>
      <c r="E46" s="46"/>
      <c r="F46" s="46"/>
      <c r="G46" s="46"/>
      <c r="H46" s="44"/>
      <c r="I46" s="46"/>
      <c r="J46" s="46"/>
      <c r="K46" s="46"/>
      <c r="L46" s="59"/>
    </row>
    <row r="47" spans="1:15" ht="21.9" customHeight="1" x14ac:dyDescent="0.25">
      <c r="A47" s="40">
        <v>3</v>
      </c>
      <c r="B47" s="214"/>
      <c r="C47" s="50"/>
      <c r="D47" s="51"/>
      <c r="E47" s="51"/>
      <c r="F47" s="51"/>
      <c r="G47" s="51"/>
      <c r="H47" s="51"/>
      <c r="I47" s="51"/>
      <c r="J47" s="51"/>
      <c r="K47" s="51"/>
      <c r="L47" s="52"/>
    </row>
    <row r="48" spans="1:15" ht="5.0999999999999996" customHeight="1" thickBot="1" x14ac:dyDescent="0.3">
      <c r="A48" s="40"/>
      <c r="B48" s="215"/>
      <c r="C48" s="63"/>
      <c r="D48" s="64"/>
      <c r="E48" s="64"/>
      <c r="F48" s="64"/>
      <c r="G48" s="64"/>
      <c r="H48" s="64"/>
      <c r="I48" s="64"/>
      <c r="J48" s="64"/>
      <c r="K48" s="64"/>
      <c r="L48" s="65"/>
    </row>
    <row r="49" spans="1:12" ht="9" customHeight="1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12" ht="24.6" customHeight="1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1:12" ht="15" customHeight="1" thickBot="1" x14ac:dyDescent="0.3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12" ht="28.35" customHeight="1" x14ac:dyDescent="0.25">
      <c r="A52" s="40"/>
      <c r="B52" s="226" t="s">
        <v>51</v>
      </c>
      <c r="C52" s="227"/>
      <c r="D52" s="227"/>
      <c r="E52" s="227"/>
      <c r="F52" s="227"/>
      <c r="G52" s="227"/>
      <c r="H52" s="227"/>
      <c r="I52" s="227"/>
      <c r="J52" s="227"/>
      <c r="K52" s="227"/>
      <c r="L52" s="228"/>
    </row>
    <row r="53" spans="1:12" ht="28.35" customHeight="1" thickBot="1" x14ac:dyDescent="0.3">
      <c r="A53" s="40"/>
      <c r="B53" s="229"/>
      <c r="C53" s="230"/>
      <c r="D53" s="230"/>
      <c r="E53" s="230"/>
      <c r="F53" s="230"/>
      <c r="G53" s="230"/>
      <c r="H53" s="230"/>
      <c r="I53" s="230"/>
      <c r="J53" s="230"/>
      <c r="K53" s="230"/>
      <c r="L53" s="231"/>
    </row>
    <row r="54" spans="1:12" ht="15.9" customHeight="1" x14ac:dyDescent="0.25">
      <c r="A54" s="40"/>
      <c r="B54" s="232" t="s">
        <v>50</v>
      </c>
      <c r="C54" s="66"/>
      <c r="D54" s="66"/>
      <c r="E54" s="66"/>
      <c r="F54" s="66"/>
      <c r="G54" s="66"/>
      <c r="H54" s="66"/>
      <c r="I54" s="66"/>
      <c r="J54" s="66"/>
      <c r="K54" s="66"/>
      <c r="L54" s="67"/>
    </row>
    <row r="55" spans="1:12" ht="18" customHeight="1" x14ac:dyDescent="0.25">
      <c r="A55" s="40"/>
      <c r="B55" s="214"/>
      <c r="C55" s="43"/>
      <c r="D55" s="44"/>
      <c r="E55" s="210" t="s">
        <v>41</v>
      </c>
      <c r="F55" s="211"/>
      <c r="G55" s="212"/>
      <c r="H55" s="42" t="s">
        <v>42</v>
      </c>
      <c r="I55" s="210" t="s">
        <v>43</v>
      </c>
      <c r="J55" s="211"/>
      <c r="K55" s="212"/>
      <c r="L55" s="53" t="s">
        <v>42</v>
      </c>
    </row>
    <row r="56" spans="1:12" ht="5.0999999999999996" customHeight="1" x14ac:dyDescent="0.25">
      <c r="A56" s="40"/>
      <c r="B56" s="214"/>
      <c r="C56" s="224"/>
      <c r="D56" s="51"/>
      <c r="E56" s="54"/>
      <c r="F56" s="54"/>
      <c r="G56" s="54"/>
      <c r="H56" s="47"/>
      <c r="I56" s="54"/>
      <c r="J56" s="54"/>
      <c r="K56" s="54"/>
      <c r="L56" s="52"/>
    </row>
    <row r="57" spans="1:12" ht="15.9" customHeight="1" x14ac:dyDescent="0.25">
      <c r="A57" s="40"/>
      <c r="B57" s="214"/>
      <c r="C57" s="209"/>
      <c r="D57" s="55" t="s">
        <v>52</v>
      </c>
      <c r="E57" s="54"/>
      <c r="F57" s="56">
        <v>10000</v>
      </c>
      <c r="G57" s="54"/>
      <c r="H57" s="48" t="s">
        <v>46</v>
      </c>
      <c r="I57" s="54"/>
      <c r="J57" s="57" t="s">
        <v>47</v>
      </c>
      <c r="K57" s="54"/>
      <c r="L57" s="58" t="s">
        <v>46</v>
      </c>
    </row>
    <row r="58" spans="1:12" ht="5.0999999999999996" customHeight="1" x14ac:dyDescent="0.25">
      <c r="A58" s="40"/>
      <c r="B58" s="214"/>
      <c r="C58" s="225"/>
      <c r="D58" s="45"/>
      <c r="E58" s="46"/>
      <c r="F58" s="46"/>
      <c r="G58" s="46"/>
      <c r="H58" s="44"/>
      <c r="I58" s="46"/>
      <c r="J58" s="46"/>
      <c r="K58" s="46"/>
      <c r="L58" s="59"/>
    </row>
    <row r="59" spans="1:12" ht="5.0999999999999996" customHeight="1" x14ac:dyDescent="0.25">
      <c r="A59" s="40"/>
      <c r="B59" s="214"/>
      <c r="C59" s="209"/>
      <c r="D59" s="51"/>
      <c r="E59" s="54"/>
      <c r="F59" s="54"/>
      <c r="G59" s="54"/>
      <c r="H59" s="49"/>
      <c r="I59" s="54"/>
      <c r="J59" s="54"/>
      <c r="K59" s="54"/>
      <c r="L59" s="52"/>
    </row>
    <row r="60" spans="1:12" ht="15.9" customHeight="1" x14ac:dyDescent="0.25">
      <c r="A60" s="40"/>
      <c r="B60" s="214"/>
      <c r="C60" s="209"/>
      <c r="D60" s="55" t="s">
        <v>53</v>
      </c>
      <c r="E60" s="54"/>
      <c r="F60" s="96">
        <v>654654</v>
      </c>
      <c r="G60" s="54"/>
      <c r="H60" s="123" t="s">
        <v>82</v>
      </c>
      <c r="I60" s="54"/>
      <c r="J60" s="57" t="s">
        <v>47</v>
      </c>
      <c r="K60" s="54"/>
      <c r="L60" s="58" t="s">
        <v>46</v>
      </c>
    </row>
    <row r="61" spans="1:12" ht="5.0999999999999996" customHeight="1" x14ac:dyDescent="0.25">
      <c r="A61" s="40"/>
      <c r="B61" s="214"/>
      <c r="C61" s="225"/>
      <c r="D61" s="45"/>
      <c r="E61" s="46"/>
      <c r="F61" s="46"/>
      <c r="G61" s="46"/>
      <c r="H61" s="44"/>
      <c r="I61" s="46"/>
      <c r="J61" s="46"/>
      <c r="K61" s="46"/>
      <c r="L61" s="59"/>
    </row>
    <row r="62" spans="1:12" ht="5.0999999999999996" customHeight="1" x14ac:dyDescent="0.25">
      <c r="A62" s="40"/>
      <c r="B62" s="214"/>
      <c r="C62" s="209"/>
      <c r="D62" s="51"/>
      <c r="E62" s="54"/>
      <c r="F62" s="54"/>
      <c r="G62" s="54"/>
      <c r="H62" s="49"/>
      <c r="I62" s="54"/>
      <c r="J62" s="54"/>
      <c r="K62" s="54"/>
      <c r="L62" s="52"/>
    </row>
    <row r="63" spans="1:12" ht="15.9" customHeight="1" x14ac:dyDescent="0.25">
      <c r="A63" s="40"/>
      <c r="B63" s="214"/>
      <c r="C63" s="209"/>
      <c r="D63" s="55" t="s">
        <v>54</v>
      </c>
      <c r="E63" s="54"/>
      <c r="F63" s="56">
        <v>10000</v>
      </c>
      <c r="G63" s="54"/>
      <c r="H63" s="48" t="s">
        <v>46</v>
      </c>
      <c r="I63" s="54"/>
      <c r="J63" s="57" t="s">
        <v>47</v>
      </c>
      <c r="K63" s="54"/>
      <c r="L63" s="58" t="s">
        <v>46</v>
      </c>
    </row>
    <row r="64" spans="1:12" ht="5.0999999999999996" customHeight="1" x14ac:dyDescent="0.25">
      <c r="A64" s="40"/>
      <c r="B64" s="214"/>
      <c r="C64" s="225"/>
      <c r="D64" s="45"/>
      <c r="E64" s="46"/>
      <c r="F64" s="46"/>
      <c r="G64" s="46"/>
      <c r="H64" s="44"/>
      <c r="I64" s="46"/>
      <c r="J64" s="46"/>
      <c r="K64" s="46"/>
      <c r="L64" s="59"/>
    </row>
    <row r="65" spans="1:12" ht="5.0999999999999996" customHeight="1" x14ac:dyDescent="0.25">
      <c r="A65" s="40"/>
      <c r="B65" s="214"/>
      <c r="C65" s="209"/>
      <c r="D65" s="51"/>
      <c r="E65" s="54"/>
      <c r="F65" s="54"/>
      <c r="G65" s="54"/>
      <c r="H65" s="49"/>
      <c r="I65" s="54"/>
      <c r="J65" s="54"/>
      <c r="K65" s="54"/>
      <c r="L65" s="52"/>
    </row>
    <row r="66" spans="1:12" ht="15.9" customHeight="1" x14ac:dyDescent="0.25">
      <c r="A66" s="40"/>
      <c r="B66" s="214"/>
      <c r="C66" s="209"/>
      <c r="D66" s="55" t="s">
        <v>55</v>
      </c>
      <c r="E66" s="54"/>
      <c r="F66" s="56">
        <v>10000</v>
      </c>
      <c r="G66" s="54"/>
      <c r="H66" s="87" t="s">
        <v>83</v>
      </c>
      <c r="I66" s="54"/>
      <c r="J66" s="57" t="s">
        <v>47</v>
      </c>
      <c r="K66" s="54"/>
      <c r="L66" s="58" t="s">
        <v>46</v>
      </c>
    </row>
    <row r="67" spans="1:12" ht="5.0999999999999996" customHeight="1" x14ac:dyDescent="0.25">
      <c r="A67" s="40"/>
      <c r="B67" s="214"/>
      <c r="C67" s="225"/>
      <c r="D67" s="45"/>
      <c r="E67" s="46"/>
      <c r="F67" s="46"/>
      <c r="G67" s="46"/>
      <c r="H67" s="44"/>
      <c r="I67" s="46"/>
      <c r="J67" s="46"/>
      <c r="K67" s="46"/>
      <c r="L67" s="59"/>
    </row>
    <row r="68" spans="1:12" ht="5.0999999999999996" customHeight="1" x14ac:dyDescent="0.25">
      <c r="A68" s="40"/>
      <c r="B68" s="214"/>
      <c r="C68" s="209"/>
      <c r="D68" s="51"/>
      <c r="E68" s="54"/>
      <c r="F68" s="54"/>
      <c r="G68" s="54"/>
      <c r="H68" s="49"/>
      <c r="I68" s="54"/>
      <c r="J68" s="54"/>
      <c r="K68" s="54"/>
      <c r="L68" s="52"/>
    </row>
    <row r="69" spans="1:12" ht="15.9" customHeight="1" x14ac:dyDescent="0.25">
      <c r="A69" s="40"/>
      <c r="B69" s="214"/>
      <c r="C69" s="209"/>
      <c r="D69" s="55" t="s">
        <v>56</v>
      </c>
      <c r="E69" s="54"/>
      <c r="F69" s="92">
        <v>10000</v>
      </c>
      <c r="G69" s="54"/>
      <c r="H69" s="48" t="s">
        <v>84</v>
      </c>
      <c r="I69" s="54"/>
      <c r="J69" s="57" t="s">
        <v>47</v>
      </c>
      <c r="K69" s="54"/>
      <c r="L69" s="58" t="s">
        <v>70</v>
      </c>
    </row>
    <row r="70" spans="1:12" ht="5.0999999999999996" customHeight="1" x14ac:dyDescent="0.25">
      <c r="A70" s="40"/>
      <c r="B70" s="214"/>
      <c r="C70" s="225"/>
      <c r="D70" s="45"/>
      <c r="E70" s="46"/>
      <c r="F70" s="46"/>
      <c r="G70" s="46"/>
      <c r="H70" s="44"/>
      <c r="I70" s="46"/>
      <c r="J70" s="46"/>
      <c r="K70" s="46"/>
      <c r="L70" s="59"/>
    </row>
    <row r="71" spans="1:12" ht="5.0999999999999996" customHeight="1" x14ac:dyDescent="0.25">
      <c r="A71" s="40"/>
      <c r="B71" s="214"/>
      <c r="C71" s="209"/>
      <c r="D71" s="51"/>
      <c r="E71" s="54"/>
      <c r="F71" s="54"/>
      <c r="G71" s="54"/>
      <c r="H71" s="49"/>
      <c r="I71" s="54"/>
      <c r="J71" s="54"/>
      <c r="K71" s="54"/>
      <c r="L71" s="52"/>
    </row>
    <row r="72" spans="1:12" ht="15.9" customHeight="1" x14ac:dyDescent="0.25">
      <c r="A72" s="40"/>
      <c r="B72" s="214"/>
      <c r="C72" s="209"/>
      <c r="D72" s="55" t="s">
        <v>57</v>
      </c>
      <c r="E72" s="54"/>
      <c r="F72" s="54"/>
      <c r="G72" s="54"/>
      <c r="H72" s="49"/>
      <c r="I72" s="54"/>
      <c r="J72" s="54"/>
      <c r="K72" s="54"/>
      <c r="L72" s="52"/>
    </row>
    <row r="73" spans="1:12" ht="5.0999999999999996" customHeight="1" x14ac:dyDescent="0.25">
      <c r="A73" s="40"/>
      <c r="B73" s="214"/>
      <c r="C73" s="85"/>
      <c r="D73" s="88"/>
      <c r="E73" s="54"/>
      <c r="F73" s="54"/>
      <c r="G73" s="54"/>
      <c r="H73" s="49"/>
      <c r="I73" s="54"/>
      <c r="J73" s="54"/>
      <c r="K73" s="54"/>
      <c r="L73" s="52"/>
    </row>
    <row r="74" spans="1:12" ht="15.9" customHeight="1" x14ac:dyDescent="0.25">
      <c r="A74" s="40"/>
      <c r="B74" s="214"/>
      <c r="C74" s="85"/>
      <c r="D74" s="94" t="s">
        <v>71</v>
      </c>
      <c r="E74" s="54"/>
      <c r="F74" s="159" t="s">
        <v>77</v>
      </c>
      <c r="G74" s="54"/>
      <c r="H74" s="87" t="s">
        <v>78</v>
      </c>
      <c r="I74" s="54"/>
      <c r="J74" s="57" t="s">
        <v>47</v>
      </c>
      <c r="K74" s="54"/>
      <c r="L74" s="58" t="s">
        <v>70</v>
      </c>
    </row>
    <row r="75" spans="1:12" ht="5.0999999999999996" customHeight="1" x14ac:dyDescent="0.25">
      <c r="A75" s="40"/>
      <c r="B75" s="214"/>
      <c r="C75" s="85"/>
      <c r="D75" s="93"/>
      <c r="E75" s="46"/>
      <c r="F75" s="125"/>
      <c r="G75" s="46"/>
      <c r="H75" s="44"/>
      <c r="I75" s="46"/>
      <c r="J75" s="46"/>
      <c r="K75" s="46"/>
      <c r="L75" s="86"/>
    </row>
    <row r="76" spans="1:12" ht="5.0999999999999996" customHeight="1" x14ac:dyDescent="0.25">
      <c r="A76" s="40"/>
      <c r="B76" s="214"/>
      <c r="C76" s="85"/>
      <c r="D76" s="88"/>
      <c r="E76" s="54"/>
      <c r="F76" s="126"/>
      <c r="G76" s="54"/>
      <c r="H76" s="49"/>
      <c r="I76" s="54"/>
      <c r="J76" s="54"/>
      <c r="K76" s="54"/>
      <c r="L76" s="52"/>
    </row>
    <row r="77" spans="1:12" ht="15.9" customHeight="1" x14ac:dyDescent="0.25">
      <c r="A77" s="40"/>
      <c r="B77" s="214"/>
      <c r="C77" s="85"/>
      <c r="D77" s="94" t="s">
        <v>72</v>
      </c>
      <c r="E77" s="54"/>
      <c r="F77" s="159" t="s">
        <v>77</v>
      </c>
      <c r="G77" s="54"/>
      <c r="H77" s="87" t="s">
        <v>78</v>
      </c>
      <c r="I77" s="54"/>
      <c r="J77" s="57" t="s">
        <v>47</v>
      </c>
      <c r="K77" s="54"/>
      <c r="L77" s="58" t="s">
        <v>70</v>
      </c>
    </row>
    <row r="78" spans="1:12" ht="5.0999999999999996" customHeight="1" x14ac:dyDescent="0.25">
      <c r="A78" s="40"/>
      <c r="B78" s="214"/>
      <c r="C78" s="85"/>
      <c r="D78" s="93"/>
      <c r="E78" s="46"/>
      <c r="F78" s="125"/>
      <c r="G78" s="46"/>
      <c r="H78" s="44"/>
      <c r="I78" s="46"/>
      <c r="J78" s="46"/>
      <c r="K78" s="46"/>
      <c r="L78" s="86"/>
    </row>
    <row r="79" spans="1:12" ht="5.0999999999999996" customHeight="1" x14ac:dyDescent="0.25">
      <c r="A79" s="40"/>
      <c r="B79" s="214"/>
      <c r="C79" s="85"/>
      <c r="D79" s="88"/>
      <c r="E79" s="54"/>
      <c r="F79" s="126"/>
      <c r="G79" s="54"/>
      <c r="H79" s="49"/>
      <c r="I79" s="54"/>
      <c r="J79" s="54"/>
      <c r="K79" s="54"/>
      <c r="L79" s="52"/>
    </row>
    <row r="80" spans="1:12" ht="15.9" customHeight="1" x14ac:dyDescent="0.25">
      <c r="A80" s="40"/>
      <c r="B80" s="214"/>
      <c r="C80" s="85"/>
      <c r="D80" s="94" t="s">
        <v>73</v>
      </c>
      <c r="E80" s="54"/>
      <c r="F80" s="159" t="s">
        <v>77</v>
      </c>
      <c r="G80" s="54"/>
      <c r="H80" s="87" t="s">
        <v>78</v>
      </c>
      <c r="I80" s="54"/>
      <c r="J80" s="57" t="s">
        <v>47</v>
      </c>
      <c r="K80" s="54"/>
      <c r="L80" s="58" t="s">
        <v>70</v>
      </c>
    </row>
    <row r="81" spans="1:12" ht="5.0999999999999996" customHeight="1" x14ac:dyDescent="0.25">
      <c r="A81" s="40"/>
      <c r="B81" s="214"/>
      <c r="C81" s="85"/>
      <c r="D81" s="93"/>
      <c r="E81" s="46"/>
      <c r="F81" s="125"/>
      <c r="G81" s="46"/>
      <c r="H81" s="44"/>
      <c r="I81" s="46"/>
      <c r="J81" s="46"/>
      <c r="K81" s="46"/>
      <c r="L81" s="86"/>
    </row>
    <row r="82" spans="1:12" ht="5.0999999999999996" customHeight="1" x14ac:dyDescent="0.25">
      <c r="A82" s="40"/>
      <c r="B82" s="214"/>
      <c r="C82" s="85"/>
      <c r="D82" s="88"/>
      <c r="E82" s="54"/>
      <c r="F82" s="126"/>
      <c r="G82" s="54"/>
      <c r="H82" s="49"/>
      <c r="I82" s="54"/>
      <c r="J82" s="54"/>
      <c r="K82" s="54"/>
      <c r="L82" s="52"/>
    </row>
    <row r="83" spans="1:12" ht="15.9" customHeight="1" x14ac:dyDescent="0.25">
      <c r="A83" s="40"/>
      <c r="B83" s="214"/>
      <c r="C83" s="85"/>
      <c r="D83" s="94" t="s">
        <v>74</v>
      </c>
      <c r="E83" s="54"/>
      <c r="F83" s="159" t="s">
        <v>77</v>
      </c>
      <c r="G83" s="54"/>
      <c r="H83" s="87" t="s">
        <v>78</v>
      </c>
      <c r="I83" s="54"/>
      <c r="J83" s="57" t="s">
        <v>47</v>
      </c>
      <c r="K83" s="54"/>
      <c r="L83" s="58" t="s">
        <v>70</v>
      </c>
    </row>
    <row r="84" spans="1:12" ht="5.0999999999999996" customHeight="1" x14ac:dyDescent="0.25">
      <c r="A84" s="40"/>
      <c r="B84" s="214"/>
      <c r="C84" s="85"/>
      <c r="D84" s="93"/>
      <c r="E84" s="46"/>
      <c r="F84" s="125"/>
      <c r="G84" s="46"/>
      <c r="H84" s="44"/>
      <c r="I84" s="46"/>
      <c r="J84" s="46"/>
      <c r="K84" s="46"/>
      <c r="L84" s="86"/>
    </row>
    <row r="85" spans="1:12" ht="5.0999999999999996" customHeight="1" x14ac:dyDescent="0.25">
      <c r="A85" s="40"/>
      <c r="B85" s="214"/>
      <c r="C85" s="85"/>
      <c r="D85" s="88"/>
      <c r="E85" s="54"/>
      <c r="F85" s="126"/>
      <c r="G85" s="54"/>
      <c r="H85" s="49"/>
      <c r="I85" s="54"/>
      <c r="J85" s="54"/>
      <c r="K85" s="54"/>
      <c r="L85" s="52"/>
    </row>
    <row r="86" spans="1:12" ht="15.9" customHeight="1" x14ac:dyDescent="0.25">
      <c r="A86" s="40"/>
      <c r="B86" s="214"/>
      <c r="C86" s="85"/>
      <c r="D86" s="94" t="s">
        <v>75</v>
      </c>
      <c r="E86" s="54"/>
      <c r="F86" s="159" t="s">
        <v>77</v>
      </c>
      <c r="G86" s="54"/>
      <c r="H86" s="87" t="s">
        <v>78</v>
      </c>
      <c r="I86" s="54"/>
      <c r="J86" s="57" t="s">
        <v>47</v>
      </c>
      <c r="K86" s="54"/>
      <c r="L86" s="58" t="s">
        <v>46</v>
      </c>
    </row>
    <row r="87" spans="1:12" ht="5.0999999999999996" customHeight="1" x14ac:dyDescent="0.25">
      <c r="A87" s="40"/>
      <c r="B87" s="214"/>
      <c r="C87" s="85"/>
      <c r="D87" s="93"/>
      <c r="E87" s="46"/>
      <c r="F87" s="125"/>
      <c r="G87" s="46"/>
      <c r="H87" s="44"/>
      <c r="I87" s="46"/>
      <c r="J87" s="46"/>
      <c r="K87" s="46"/>
      <c r="L87" s="86"/>
    </row>
    <row r="88" spans="1:12" ht="5.0999999999999996" customHeight="1" x14ac:dyDescent="0.25">
      <c r="A88" s="40"/>
      <c r="B88" s="214"/>
      <c r="C88" s="85"/>
      <c r="D88" s="88"/>
      <c r="E88" s="54"/>
      <c r="F88" s="126"/>
      <c r="G88" s="54"/>
      <c r="H88" s="49"/>
      <c r="I88" s="54"/>
      <c r="J88" s="54"/>
      <c r="K88" s="54"/>
      <c r="L88" s="52"/>
    </row>
    <row r="89" spans="1:12" ht="15.9" customHeight="1" x14ac:dyDescent="0.25">
      <c r="A89" s="40"/>
      <c r="B89" s="214"/>
      <c r="C89" s="85"/>
      <c r="D89" s="94" t="s">
        <v>76</v>
      </c>
      <c r="E89" s="54"/>
      <c r="F89" s="159" t="s">
        <v>77</v>
      </c>
      <c r="G89" s="54"/>
      <c r="H89" s="87" t="s">
        <v>78</v>
      </c>
      <c r="I89" s="54"/>
      <c r="J89" s="57" t="s">
        <v>47</v>
      </c>
      <c r="K89" s="54"/>
      <c r="L89" s="58" t="s">
        <v>46</v>
      </c>
    </row>
    <row r="90" spans="1:12" ht="5.0999999999999996" customHeight="1" x14ac:dyDescent="0.25">
      <c r="A90" s="40"/>
      <c r="B90" s="214"/>
      <c r="C90" s="85"/>
      <c r="D90" s="93"/>
      <c r="E90" s="46"/>
      <c r="F90" s="46"/>
      <c r="G90" s="46"/>
      <c r="H90" s="44"/>
      <c r="I90" s="46"/>
      <c r="J90" s="46"/>
      <c r="K90" s="46"/>
      <c r="L90" s="86"/>
    </row>
    <row r="91" spans="1:12" ht="5.0999999999999996" customHeight="1" x14ac:dyDescent="0.25">
      <c r="A91" s="40"/>
      <c r="B91" s="214"/>
      <c r="C91" s="85"/>
      <c r="D91" s="88"/>
      <c r="E91" s="54"/>
      <c r="F91" s="54"/>
      <c r="G91" s="54"/>
      <c r="H91" s="49"/>
      <c r="I91" s="54"/>
      <c r="J91" s="54"/>
      <c r="K91" s="54"/>
      <c r="L91" s="52"/>
    </row>
    <row r="92" spans="1:12" ht="15.9" customHeight="1" x14ac:dyDescent="0.25">
      <c r="A92" s="40"/>
      <c r="B92" s="214"/>
      <c r="C92" s="85"/>
      <c r="D92" s="94" t="s">
        <v>80</v>
      </c>
      <c r="E92" s="54"/>
      <c r="F92" s="137">
        <v>654654</v>
      </c>
      <c r="G92" s="54"/>
      <c r="H92" s="87" t="s">
        <v>82</v>
      </c>
      <c r="I92" s="54"/>
      <c r="J92" s="57" t="s">
        <v>47</v>
      </c>
      <c r="K92" s="54"/>
      <c r="L92" s="58" t="s">
        <v>46</v>
      </c>
    </row>
    <row r="93" spans="1:12" ht="5.0999999999999996" customHeight="1" x14ac:dyDescent="0.25">
      <c r="A93" s="40"/>
      <c r="B93" s="214"/>
      <c r="C93" s="85"/>
      <c r="D93" s="93"/>
      <c r="E93" s="46"/>
      <c r="F93" s="46"/>
      <c r="G93" s="46"/>
      <c r="H93" s="44"/>
      <c r="I93" s="46"/>
      <c r="J93" s="46"/>
      <c r="K93" s="46"/>
      <c r="L93" s="86"/>
    </row>
    <row r="94" spans="1:12" ht="5.0999999999999996" customHeight="1" x14ac:dyDescent="0.25">
      <c r="A94" s="40"/>
      <c r="B94" s="214"/>
      <c r="C94" s="85"/>
      <c r="D94" s="88"/>
      <c r="E94" s="54"/>
      <c r="F94" s="54"/>
      <c r="G94" s="54"/>
      <c r="H94" s="49"/>
      <c r="I94" s="54"/>
      <c r="J94" s="54"/>
      <c r="K94" s="54"/>
      <c r="L94" s="52"/>
    </row>
    <row r="95" spans="1:12" ht="15.9" customHeight="1" x14ac:dyDescent="0.25">
      <c r="A95" s="40"/>
      <c r="B95" s="214"/>
      <c r="C95" s="85"/>
      <c r="D95" s="94" t="s">
        <v>79</v>
      </c>
      <c r="E95" s="54"/>
      <c r="F95" s="137">
        <v>654654</v>
      </c>
      <c r="G95" s="54"/>
      <c r="H95" s="87" t="s">
        <v>119</v>
      </c>
      <c r="I95" s="54"/>
      <c r="J95" s="57" t="s">
        <v>47</v>
      </c>
      <c r="K95" s="54"/>
      <c r="L95" s="58" t="s">
        <v>46</v>
      </c>
    </row>
    <row r="96" spans="1:12" ht="5.0999999999999996" customHeight="1" x14ac:dyDescent="0.25">
      <c r="A96" s="40"/>
      <c r="B96" s="214"/>
      <c r="C96" s="85"/>
      <c r="D96" s="93"/>
      <c r="E96" s="46"/>
      <c r="F96" s="46"/>
      <c r="G96" s="46"/>
      <c r="H96" s="44"/>
      <c r="I96" s="46"/>
      <c r="J96" s="46"/>
      <c r="K96" s="46"/>
      <c r="L96" s="86"/>
    </row>
    <row r="97" spans="1:14" ht="5.0999999999999996" customHeight="1" x14ac:dyDescent="0.25">
      <c r="A97" s="40"/>
      <c r="B97" s="214"/>
      <c r="C97" s="97"/>
      <c r="D97" s="100"/>
      <c r="E97" s="54"/>
      <c r="F97" s="54"/>
      <c r="G97" s="54"/>
      <c r="H97" s="49"/>
      <c r="I97" s="54"/>
      <c r="J97" s="54"/>
      <c r="K97" s="54"/>
      <c r="L97" s="52"/>
    </row>
    <row r="98" spans="1:14" ht="15.9" customHeight="1" x14ac:dyDescent="0.25">
      <c r="A98" s="40"/>
      <c r="B98" s="214"/>
      <c r="C98" s="97"/>
      <c r="D98" s="94" t="s">
        <v>87</v>
      </c>
      <c r="E98" s="54"/>
      <c r="F98" s="124" t="s">
        <v>77</v>
      </c>
      <c r="G98" s="54"/>
      <c r="H98" s="99" t="s">
        <v>78</v>
      </c>
      <c r="I98" s="54"/>
      <c r="J98" s="57" t="s">
        <v>47</v>
      </c>
      <c r="K98" s="54"/>
      <c r="L98" s="58" t="s">
        <v>46</v>
      </c>
    </row>
    <row r="99" spans="1:14" ht="5.0999999999999996" customHeight="1" x14ac:dyDescent="0.25">
      <c r="A99" s="40"/>
      <c r="B99" s="214"/>
      <c r="C99" s="97"/>
      <c r="D99" s="93"/>
      <c r="E99" s="46"/>
      <c r="F99" s="46"/>
      <c r="G99" s="46"/>
      <c r="H99" s="44"/>
      <c r="I99" s="46"/>
      <c r="J99" s="46"/>
      <c r="K99" s="46"/>
      <c r="L99" s="98"/>
    </row>
    <row r="100" spans="1:14" ht="5.0999999999999996" customHeight="1" x14ac:dyDescent="0.25">
      <c r="A100" s="105"/>
      <c r="B100" s="214"/>
      <c r="C100" s="110"/>
      <c r="D100" s="113"/>
      <c r="E100" s="112"/>
      <c r="F100" s="112"/>
      <c r="G100" s="112"/>
      <c r="H100" s="109"/>
      <c r="I100" s="112"/>
      <c r="J100" s="112"/>
      <c r="K100" s="112"/>
      <c r="L100" s="111"/>
      <c r="M100" s="104"/>
      <c r="N100" s="104"/>
    </row>
    <row r="101" spans="1:14" ht="15.9" customHeight="1" x14ac:dyDescent="0.25">
      <c r="A101" s="105"/>
      <c r="B101" s="214"/>
      <c r="C101" s="110"/>
      <c r="D101" s="118" t="s">
        <v>89</v>
      </c>
      <c r="E101" s="112"/>
      <c r="F101" s="168">
        <v>6.5</v>
      </c>
      <c r="G101" s="112"/>
      <c r="H101" s="108" t="s">
        <v>90</v>
      </c>
      <c r="I101" s="112"/>
      <c r="J101" s="114" t="s">
        <v>77</v>
      </c>
      <c r="K101" s="112"/>
      <c r="L101" s="115" t="s">
        <v>46</v>
      </c>
      <c r="M101" s="104"/>
      <c r="N101" s="104"/>
    </row>
    <row r="102" spans="1:14" ht="5.0999999999999996" customHeight="1" x14ac:dyDescent="0.25">
      <c r="A102" s="105"/>
      <c r="B102" s="214"/>
      <c r="C102" s="110"/>
      <c r="D102" s="117"/>
      <c r="E102" s="107"/>
      <c r="F102" s="107"/>
      <c r="G102" s="107"/>
      <c r="H102" s="106"/>
      <c r="I102" s="107"/>
      <c r="J102" s="107"/>
      <c r="K102" s="107"/>
      <c r="L102" s="116"/>
      <c r="M102" s="104"/>
      <c r="N102" s="104"/>
    </row>
    <row r="103" spans="1:14" ht="5.0999999999999996" customHeight="1" x14ac:dyDescent="0.25">
      <c r="A103" s="105"/>
      <c r="B103" s="214"/>
      <c r="C103" s="110"/>
      <c r="D103" s="113"/>
      <c r="E103" s="112"/>
      <c r="F103" s="112"/>
      <c r="G103" s="112"/>
      <c r="H103" s="109"/>
      <c r="I103" s="112"/>
      <c r="J103" s="112"/>
      <c r="K103" s="112"/>
      <c r="L103" s="111"/>
      <c r="M103" s="104"/>
      <c r="N103" s="104"/>
    </row>
    <row r="104" spans="1:14" ht="15.9" customHeight="1" x14ac:dyDescent="0.25">
      <c r="A104" s="105"/>
      <c r="B104" s="214"/>
      <c r="C104" s="110"/>
      <c r="D104" s="118" t="s">
        <v>91</v>
      </c>
      <c r="E104" s="112"/>
      <c r="F104" s="168">
        <v>6.5</v>
      </c>
      <c r="G104" s="112"/>
      <c r="H104" s="108" t="s">
        <v>90</v>
      </c>
      <c r="I104" s="112"/>
      <c r="J104" s="114" t="s">
        <v>77</v>
      </c>
      <c r="K104" s="112"/>
      <c r="L104" s="115" t="s">
        <v>46</v>
      </c>
      <c r="M104" s="104"/>
      <c r="N104" s="104"/>
    </row>
    <row r="105" spans="1:14" ht="5.0999999999999996" customHeight="1" x14ac:dyDescent="0.25">
      <c r="A105" s="105"/>
      <c r="B105" s="214"/>
      <c r="C105" s="110"/>
      <c r="D105" s="117"/>
      <c r="E105" s="107"/>
      <c r="F105" s="107"/>
      <c r="G105" s="107"/>
      <c r="H105" s="106"/>
      <c r="I105" s="107"/>
      <c r="J105" s="107"/>
      <c r="K105" s="107"/>
      <c r="L105" s="116"/>
      <c r="M105" s="104"/>
      <c r="N105" s="104"/>
    </row>
    <row r="106" spans="1:14" ht="5.0999999999999996" customHeight="1" x14ac:dyDescent="0.25">
      <c r="A106" s="105"/>
      <c r="B106" s="214"/>
      <c r="C106" s="120"/>
      <c r="D106" s="121"/>
      <c r="E106" s="112"/>
      <c r="F106" s="112"/>
      <c r="G106" s="112"/>
      <c r="H106" s="109"/>
      <c r="I106" s="112"/>
      <c r="J106" s="112"/>
      <c r="K106" s="112"/>
      <c r="L106" s="111"/>
      <c r="M106" s="104"/>
      <c r="N106" s="104"/>
    </row>
    <row r="107" spans="1:14" ht="15.9" customHeight="1" x14ac:dyDescent="0.25">
      <c r="A107" s="105"/>
      <c r="B107" s="214"/>
      <c r="C107" s="120"/>
      <c r="D107" s="118" t="s">
        <v>22</v>
      </c>
      <c r="E107" s="112"/>
      <c r="F107" s="103">
        <v>654654</v>
      </c>
      <c r="G107" s="112"/>
      <c r="H107" s="123" t="s">
        <v>82</v>
      </c>
      <c r="I107" s="112"/>
      <c r="J107" s="114" t="s">
        <v>77</v>
      </c>
      <c r="K107" s="112"/>
      <c r="L107" s="115" t="s">
        <v>46</v>
      </c>
      <c r="M107" s="104"/>
      <c r="N107" s="104"/>
    </row>
    <row r="108" spans="1:14" ht="5.0999999999999996" customHeight="1" x14ac:dyDescent="0.25">
      <c r="A108" s="105"/>
      <c r="B108" s="214"/>
      <c r="C108" s="120"/>
      <c r="D108" s="117"/>
      <c r="E108" s="107"/>
      <c r="F108" s="107"/>
      <c r="G108" s="107"/>
      <c r="H108" s="106"/>
      <c r="I108" s="107"/>
      <c r="J108" s="107"/>
      <c r="K108" s="107"/>
      <c r="L108" s="122"/>
      <c r="M108" s="104"/>
      <c r="N108" s="104"/>
    </row>
    <row r="109" spans="1:14" ht="5.0999999999999996" customHeight="1" x14ac:dyDescent="0.25">
      <c r="A109" s="105"/>
      <c r="B109" s="214"/>
      <c r="C109" s="133"/>
      <c r="D109" s="136"/>
      <c r="E109" s="112"/>
      <c r="F109" s="112"/>
      <c r="G109" s="112"/>
      <c r="H109" s="109"/>
      <c r="I109" s="112"/>
      <c r="J109" s="112"/>
      <c r="K109" s="112"/>
      <c r="L109" s="111"/>
      <c r="M109" s="104"/>
      <c r="N109" s="104"/>
    </row>
    <row r="110" spans="1:14" ht="15.9" customHeight="1" x14ac:dyDescent="0.25">
      <c r="A110" s="105"/>
      <c r="B110" s="214"/>
      <c r="C110" s="133"/>
      <c r="D110" s="118" t="s">
        <v>98</v>
      </c>
      <c r="E110" s="112"/>
      <c r="F110" s="137">
        <v>654654</v>
      </c>
      <c r="G110" s="112"/>
      <c r="H110" s="135" t="s">
        <v>46</v>
      </c>
      <c r="I110" s="112"/>
      <c r="J110" s="114" t="s">
        <v>77</v>
      </c>
      <c r="K110" s="112"/>
      <c r="L110" s="115" t="s">
        <v>46</v>
      </c>
      <c r="M110" s="104"/>
      <c r="N110" s="104"/>
    </row>
    <row r="111" spans="1:14" ht="5.0999999999999996" customHeight="1" x14ac:dyDescent="0.25">
      <c r="A111" s="105"/>
      <c r="B111" s="214"/>
      <c r="C111" s="133"/>
      <c r="D111" s="117"/>
      <c r="E111" s="107"/>
      <c r="F111" s="107"/>
      <c r="G111" s="107"/>
      <c r="H111" s="106"/>
      <c r="I111" s="107"/>
      <c r="J111" s="107"/>
      <c r="K111" s="107"/>
      <c r="L111" s="134"/>
      <c r="M111" s="104"/>
      <c r="N111" s="104"/>
    </row>
    <row r="112" spans="1:14" s="104" customFormat="1" ht="5.0999999999999996" customHeight="1" x14ac:dyDescent="0.25">
      <c r="A112" s="105"/>
      <c r="B112" s="214"/>
      <c r="C112" s="162"/>
      <c r="D112" s="165"/>
      <c r="E112" s="112"/>
      <c r="F112" s="112"/>
      <c r="G112" s="112"/>
      <c r="H112" s="109"/>
      <c r="I112" s="112"/>
      <c r="J112" s="112"/>
      <c r="K112" s="112"/>
      <c r="L112" s="111"/>
    </row>
    <row r="113" spans="1:14" s="104" customFormat="1" ht="15.9" customHeight="1" x14ac:dyDescent="0.25">
      <c r="A113" s="105"/>
      <c r="B113" s="214"/>
      <c r="C113" s="162"/>
      <c r="D113" s="118" t="s">
        <v>85</v>
      </c>
      <c r="E113" s="112"/>
      <c r="F113" s="137">
        <v>654654</v>
      </c>
      <c r="G113" s="112"/>
      <c r="H113" s="164" t="s">
        <v>82</v>
      </c>
      <c r="I113" s="112"/>
      <c r="J113" s="114" t="s">
        <v>77</v>
      </c>
      <c r="K113" s="112"/>
      <c r="L113" s="115" t="s">
        <v>46</v>
      </c>
    </row>
    <row r="114" spans="1:14" s="104" customFormat="1" ht="5.0999999999999996" customHeight="1" x14ac:dyDescent="0.25">
      <c r="A114" s="105"/>
      <c r="B114" s="214"/>
      <c r="C114" s="162"/>
      <c r="D114" s="117"/>
      <c r="E114" s="107"/>
      <c r="F114" s="107"/>
      <c r="G114" s="107"/>
      <c r="H114" s="106"/>
      <c r="I114" s="107"/>
      <c r="J114" s="107"/>
      <c r="K114" s="107"/>
      <c r="L114" s="163"/>
    </row>
    <row r="115" spans="1:14" ht="5.0999999999999996" customHeight="1" x14ac:dyDescent="0.25">
      <c r="A115" s="105"/>
      <c r="B115" s="214"/>
      <c r="C115" s="162"/>
      <c r="D115" s="165"/>
      <c r="E115" s="112"/>
      <c r="F115" s="112"/>
      <c r="G115" s="112"/>
      <c r="H115" s="109"/>
      <c r="I115" s="112"/>
      <c r="J115" s="112"/>
      <c r="K115" s="112"/>
      <c r="L115" s="111"/>
      <c r="M115" s="104"/>
      <c r="N115" s="104"/>
    </row>
    <row r="116" spans="1:14" ht="15.9" customHeight="1" x14ac:dyDescent="0.25">
      <c r="A116" s="105"/>
      <c r="B116" s="214"/>
      <c r="C116" s="162"/>
      <c r="D116" s="118" t="s">
        <v>120</v>
      </c>
      <c r="E116" s="112"/>
      <c r="F116" s="137">
        <v>654654</v>
      </c>
      <c r="G116" s="112"/>
      <c r="H116" s="164" t="s">
        <v>82</v>
      </c>
      <c r="I116" s="112"/>
      <c r="J116" s="114" t="s">
        <v>77</v>
      </c>
      <c r="K116" s="112"/>
      <c r="L116" s="115" t="s">
        <v>46</v>
      </c>
      <c r="M116" s="104"/>
      <c r="N116" s="104"/>
    </row>
    <row r="117" spans="1:14" ht="5.0999999999999996" customHeight="1" x14ac:dyDescent="0.25">
      <c r="A117" s="105"/>
      <c r="B117" s="214"/>
      <c r="C117" s="162"/>
      <c r="D117" s="117"/>
      <c r="E117" s="107"/>
      <c r="F117" s="107"/>
      <c r="G117" s="107"/>
      <c r="H117" s="106"/>
      <c r="I117" s="107"/>
      <c r="J117" s="107"/>
      <c r="K117" s="107"/>
      <c r="L117" s="163"/>
      <c r="M117" s="104"/>
      <c r="N117" s="104"/>
    </row>
    <row r="118" spans="1:14" ht="5.0999999999999996" customHeight="1" x14ac:dyDescent="0.25">
      <c r="A118" s="105"/>
      <c r="B118" s="214"/>
      <c r="C118" s="170"/>
      <c r="D118" s="171"/>
      <c r="E118" s="112"/>
      <c r="F118" s="112"/>
      <c r="G118" s="112"/>
      <c r="H118" s="109"/>
      <c r="I118" s="112"/>
      <c r="J118" s="112"/>
      <c r="K118" s="112"/>
      <c r="L118" s="111"/>
      <c r="M118" s="104"/>
      <c r="N118" s="104"/>
    </row>
    <row r="119" spans="1:14" ht="15.9" customHeight="1" x14ac:dyDescent="0.25">
      <c r="A119" s="105"/>
      <c r="B119" s="214"/>
      <c r="C119" s="170"/>
      <c r="D119" s="118" t="s">
        <v>121</v>
      </c>
      <c r="E119" s="112"/>
      <c r="F119" s="103">
        <v>654654</v>
      </c>
      <c r="G119" s="112"/>
      <c r="H119" s="173" t="s">
        <v>46</v>
      </c>
      <c r="I119" s="112"/>
      <c r="J119" s="114" t="s">
        <v>47</v>
      </c>
      <c r="K119" s="112"/>
      <c r="L119" s="115" t="s">
        <v>46</v>
      </c>
      <c r="M119" s="104"/>
      <c r="N119" s="104"/>
    </row>
    <row r="120" spans="1:14" ht="5.0999999999999996" customHeight="1" x14ac:dyDescent="0.25">
      <c r="A120" s="105"/>
      <c r="B120" s="214"/>
      <c r="C120" s="170"/>
      <c r="D120" s="117"/>
      <c r="E120" s="107"/>
      <c r="F120" s="107"/>
      <c r="G120" s="107"/>
      <c r="H120" s="106"/>
      <c r="I120" s="107"/>
      <c r="J120" s="107"/>
      <c r="K120" s="107"/>
      <c r="L120" s="172"/>
      <c r="M120" s="104"/>
      <c r="N120" s="104"/>
    </row>
    <row r="121" spans="1:14" ht="5.0999999999999996" customHeight="1" x14ac:dyDescent="0.25">
      <c r="A121" s="105"/>
      <c r="B121" s="214"/>
      <c r="C121" s="177"/>
      <c r="D121" s="178"/>
      <c r="E121" s="112"/>
      <c r="F121" s="112"/>
      <c r="G121" s="112"/>
      <c r="H121" s="109"/>
      <c r="I121" s="112"/>
      <c r="J121" s="112"/>
      <c r="K121" s="112"/>
      <c r="L121" s="111"/>
      <c r="M121" s="104"/>
      <c r="N121" s="104"/>
    </row>
    <row r="122" spans="1:14" ht="15.9" customHeight="1" x14ac:dyDescent="0.25">
      <c r="A122" s="105"/>
      <c r="B122" s="214"/>
      <c r="C122" s="177"/>
      <c r="D122" s="118" t="s">
        <v>127</v>
      </c>
      <c r="E122" s="112"/>
      <c r="F122" s="103">
        <v>10000</v>
      </c>
      <c r="G122" s="112"/>
      <c r="H122" s="180" t="s">
        <v>46</v>
      </c>
      <c r="I122" s="112"/>
      <c r="J122" s="114" t="s">
        <v>47</v>
      </c>
      <c r="K122" s="112"/>
      <c r="L122" s="115" t="s">
        <v>46</v>
      </c>
      <c r="M122" s="104"/>
      <c r="N122" s="104"/>
    </row>
    <row r="123" spans="1:14" ht="5.0999999999999996" customHeight="1" x14ac:dyDescent="0.25">
      <c r="A123" s="105"/>
      <c r="B123" s="214"/>
      <c r="C123" s="177"/>
      <c r="D123" s="117"/>
      <c r="E123" s="107"/>
      <c r="F123" s="107"/>
      <c r="G123" s="107"/>
      <c r="H123" s="106"/>
      <c r="I123" s="107"/>
      <c r="J123" s="107"/>
      <c r="K123" s="107"/>
      <c r="L123" s="179"/>
      <c r="M123" s="104"/>
      <c r="N123" s="104"/>
    </row>
    <row r="124" spans="1:14" s="104" customFormat="1" ht="5.0999999999999996" customHeight="1" x14ac:dyDescent="0.25">
      <c r="A124" s="105"/>
      <c r="B124" s="214"/>
      <c r="C124" s="181"/>
      <c r="D124" s="182"/>
      <c r="E124" s="112"/>
      <c r="F124" s="112"/>
      <c r="G124" s="112"/>
      <c r="H124" s="109"/>
      <c r="I124" s="112"/>
      <c r="J124" s="112"/>
      <c r="K124" s="112"/>
      <c r="L124" s="111"/>
    </row>
    <row r="125" spans="1:14" s="104" customFormat="1" ht="15.9" customHeight="1" x14ac:dyDescent="0.25">
      <c r="A125" s="105"/>
      <c r="B125" s="214"/>
      <c r="C125" s="181"/>
      <c r="D125" s="118" t="s">
        <v>129</v>
      </c>
      <c r="E125" s="112"/>
      <c r="F125" s="159" t="s">
        <v>77</v>
      </c>
      <c r="G125" s="112"/>
      <c r="H125" s="184" t="s">
        <v>78</v>
      </c>
      <c r="I125" s="112"/>
      <c r="J125" s="114" t="s">
        <v>47</v>
      </c>
      <c r="K125" s="112"/>
      <c r="L125" s="115" t="s">
        <v>46</v>
      </c>
    </row>
    <row r="126" spans="1:14" s="104" customFormat="1" ht="5.0999999999999996" customHeight="1" x14ac:dyDescent="0.25">
      <c r="A126" s="105"/>
      <c r="B126" s="214"/>
      <c r="C126" s="181"/>
      <c r="D126" s="117"/>
      <c r="E126" s="107"/>
      <c r="F126" s="107"/>
      <c r="G126" s="107"/>
      <c r="H126" s="106"/>
      <c r="I126" s="107"/>
      <c r="J126" s="107"/>
      <c r="K126" s="107"/>
      <c r="L126" s="183"/>
    </row>
    <row r="127" spans="1:14" s="104" customFormat="1" ht="5.0999999999999996" customHeight="1" x14ac:dyDescent="0.25">
      <c r="A127" s="105"/>
      <c r="B127" s="214"/>
      <c r="C127" s="181"/>
      <c r="D127" s="182"/>
      <c r="E127" s="112"/>
      <c r="F127" s="112"/>
      <c r="G127" s="112"/>
      <c r="H127" s="109"/>
      <c r="I127" s="112"/>
      <c r="J127" s="112"/>
      <c r="K127" s="112"/>
      <c r="L127" s="111"/>
    </row>
    <row r="128" spans="1:14" s="104" customFormat="1" ht="15.9" customHeight="1" x14ac:dyDescent="0.25">
      <c r="A128" s="105"/>
      <c r="B128" s="214"/>
      <c r="C128" s="181"/>
      <c r="D128" s="118" t="s">
        <v>130</v>
      </c>
      <c r="E128" s="112"/>
      <c r="F128" s="159" t="s">
        <v>77</v>
      </c>
      <c r="G128" s="112"/>
      <c r="H128" s="184" t="s">
        <v>78</v>
      </c>
      <c r="I128" s="112"/>
      <c r="J128" s="114" t="s">
        <v>47</v>
      </c>
      <c r="K128" s="112"/>
      <c r="L128" s="115" t="s">
        <v>46</v>
      </c>
    </row>
    <row r="129" spans="1:14" s="104" customFormat="1" ht="5.0999999999999996" customHeight="1" x14ac:dyDescent="0.25">
      <c r="A129" s="105"/>
      <c r="B129" s="214"/>
      <c r="C129" s="181"/>
      <c r="D129" s="117"/>
      <c r="E129" s="107"/>
      <c r="F129" s="107"/>
      <c r="G129" s="107"/>
      <c r="H129" s="106"/>
      <c r="I129" s="107"/>
      <c r="J129" s="107"/>
      <c r="K129" s="107"/>
      <c r="L129" s="183"/>
    </row>
    <row r="130" spans="1:14" s="104" customFormat="1" ht="5.0999999999999996" customHeight="1" x14ac:dyDescent="0.25">
      <c r="A130" s="105"/>
      <c r="B130" s="214"/>
      <c r="C130" s="195"/>
      <c r="D130" s="196"/>
      <c r="E130" s="112"/>
      <c r="F130" s="112"/>
      <c r="G130" s="112"/>
      <c r="H130" s="109"/>
      <c r="I130" s="112"/>
      <c r="J130" s="112"/>
      <c r="K130" s="112"/>
      <c r="L130" s="111"/>
    </row>
    <row r="131" spans="1:14" s="104" customFormat="1" ht="15.75" customHeight="1" x14ac:dyDescent="0.25">
      <c r="A131" s="105"/>
      <c r="B131" s="214"/>
      <c r="C131" s="195"/>
      <c r="D131" s="118" t="s">
        <v>134</v>
      </c>
      <c r="E131" s="112"/>
      <c r="F131" s="137">
        <v>10000</v>
      </c>
      <c r="G131" s="112"/>
      <c r="H131" s="198" t="s">
        <v>46</v>
      </c>
      <c r="I131" s="112"/>
      <c r="J131" s="114" t="s">
        <v>47</v>
      </c>
      <c r="K131" s="112"/>
      <c r="L131" s="115" t="s">
        <v>46</v>
      </c>
    </row>
    <row r="132" spans="1:14" s="104" customFormat="1" ht="5.0999999999999996" customHeight="1" x14ac:dyDescent="0.25">
      <c r="A132" s="105"/>
      <c r="B132" s="214"/>
      <c r="C132" s="195"/>
      <c r="D132" s="117"/>
      <c r="E132" s="107"/>
      <c r="F132" s="107"/>
      <c r="G132" s="107"/>
      <c r="H132" s="106"/>
      <c r="I132" s="107"/>
      <c r="J132" s="107"/>
      <c r="K132" s="107"/>
      <c r="L132" s="197"/>
    </row>
    <row r="133" spans="1:14" s="104" customFormat="1" ht="5.0999999999999996" customHeight="1" x14ac:dyDescent="0.25">
      <c r="A133" s="105"/>
      <c r="B133" s="214"/>
      <c r="C133" s="195"/>
      <c r="D133" s="196"/>
      <c r="E133" s="112"/>
      <c r="F133" s="112"/>
      <c r="G133" s="112"/>
      <c r="H133" s="109"/>
      <c r="I133" s="112"/>
      <c r="J133" s="112"/>
      <c r="K133" s="112"/>
      <c r="L133" s="111"/>
    </row>
    <row r="134" spans="1:14" s="104" customFormat="1" ht="15.75" customHeight="1" x14ac:dyDescent="0.25">
      <c r="A134" s="105"/>
      <c r="B134" s="214"/>
      <c r="C134" s="195"/>
      <c r="D134" s="118" t="s">
        <v>137</v>
      </c>
      <c r="E134" s="112"/>
      <c r="F134" s="137">
        <v>10000</v>
      </c>
      <c r="G134" s="112"/>
      <c r="H134" s="198" t="s">
        <v>46</v>
      </c>
      <c r="I134" s="112"/>
      <c r="J134" s="114" t="s">
        <v>47</v>
      </c>
      <c r="K134" s="112"/>
      <c r="L134" s="115" t="s">
        <v>46</v>
      </c>
    </row>
    <row r="135" spans="1:14" s="104" customFormat="1" ht="5.0999999999999996" customHeight="1" x14ac:dyDescent="0.25">
      <c r="A135" s="105"/>
      <c r="B135" s="214"/>
      <c r="C135" s="195"/>
      <c r="D135" s="117"/>
      <c r="E135" s="107"/>
      <c r="F135" s="107"/>
      <c r="G135" s="107"/>
      <c r="H135" s="106"/>
      <c r="I135" s="107"/>
      <c r="J135" s="107"/>
      <c r="K135" s="107"/>
      <c r="L135" s="197"/>
    </row>
    <row r="136" spans="1:14" s="104" customFormat="1" ht="21.9" customHeight="1" x14ac:dyDescent="0.25">
      <c r="A136" s="40"/>
      <c r="B136" s="214"/>
      <c r="C136" s="50"/>
      <c r="D136" s="51"/>
      <c r="E136" s="51"/>
      <c r="F136" s="51"/>
      <c r="G136" s="51"/>
      <c r="H136" s="49"/>
      <c r="I136" s="51"/>
      <c r="J136" s="51"/>
      <c r="K136" s="51"/>
      <c r="L136" s="52"/>
      <c r="M136" s="39"/>
      <c r="N136" s="39"/>
    </row>
    <row r="137" spans="1:14" s="104" customFormat="1" ht="5.0999999999999996" customHeight="1" thickBot="1" x14ac:dyDescent="0.3">
      <c r="A137" s="40"/>
      <c r="B137" s="215"/>
      <c r="C137" s="63"/>
      <c r="D137" s="64"/>
      <c r="E137" s="64"/>
      <c r="F137" s="64"/>
      <c r="G137" s="64"/>
      <c r="H137" s="68"/>
      <c r="I137" s="64"/>
      <c r="J137" s="64"/>
      <c r="K137" s="64"/>
      <c r="L137" s="65"/>
      <c r="M137" s="39"/>
      <c r="N137" s="39"/>
    </row>
    <row r="138" spans="1:14" s="104" customFormat="1" ht="18" customHeight="1" x14ac:dyDescent="0.25">
      <c r="A138" s="40"/>
      <c r="B138" s="213" t="s">
        <v>44</v>
      </c>
      <c r="C138" s="51"/>
      <c r="D138" s="51"/>
      <c r="E138" s="51"/>
      <c r="F138" s="51"/>
      <c r="G138" s="51"/>
      <c r="H138" s="51"/>
      <c r="I138" s="51"/>
      <c r="J138" s="51"/>
      <c r="K138" s="51"/>
      <c r="L138" s="52"/>
      <c r="M138" s="39"/>
      <c r="N138" s="39"/>
    </row>
    <row r="139" spans="1:14" s="104" customFormat="1" ht="17.100000000000001" customHeight="1" x14ac:dyDescent="0.25">
      <c r="A139" s="40"/>
      <c r="B139" s="214"/>
      <c r="C139" s="43"/>
      <c r="D139" s="44"/>
      <c r="E139" s="210" t="s">
        <v>41</v>
      </c>
      <c r="F139" s="211"/>
      <c r="G139" s="212"/>
      <c r="H139" s="42" t="s">
        <v>42</v>
      </c>
      <c r="I139" s="210" t="s">
        <v>43</v>
      </c>
      <c r="J139" s="211"/>
      <c r="K139" s="212"/>
      <c r="L139" s="53" t="s">
        <v>42</v>
      </c>
      <c r="M139" s="39"/>
      <c r="N139" s="39"/>
    </row>
    <row r="140" spans="1:14" s="104" customFormat="1" ht="5.0999999999999996" customHeight="1" x14ac:dyDescent="0.25">
      <c r="A140" s="40"/>
      <c r="B140" s="214"/>
      <c r="C140" s="224"/>
      <c r="D140" s="51"/>
      <c r="E140" s="54"/>
      <c r="F140" s="54"/>
      <c r="G140" s="54"/>
      <c r="H140" s="47"/>
      <c r="I140" s="54"/>
      <c r="J140" s="54"/>
      <c r="K140" s="54"/>
      <c r="L140" s="52"/>
      <c r="M140" s="39"/>
      <c r="N140" s="39"/>
    </row>
    <row r="141" spans="1:14" s="104" customFormat="1" ht="15.9" customHeight="1" x14ac:dyDescent="0.25">
      <c r="A141" s="40"/>
      <c r="B141" s="214"/>
      <c r="C141" s="209"/>
      <c r="D141" s="55" t="s">
        <v>52</v>
      </c>
      <c r="E141" s="54"/>
      <c r="F141" s="56">
        <v>10000</v>
      </c>
      <c r="G141" s="54"/>
      <c r="H141" s="48" t="s">
        <v>46</v>
      </c>
      <c r="I141" s="54"/>
      <c r="J141" s="57" t="s">
        <v>47</v>
      </c>
      <c r="K141" s="54"/>
      <c r="L141" s="58" t="s">
        <v>46</v>
      </c>
      <c r="M141" s="39"/>
      <c r="N141" s="39"/>
    </row>
    <row r="142" spans="1:14" s="104" customFormat="1" ht="5.0999999999999996" customHeight="1" x14ac:dyDescent="0.25">
      <c r="A142" s="40"/>
      <c r="B142" s="214"/>
      <c r="C142" s="225"/>
      <c r="D142" s="45"/>
      <c r="E142" s="46"/>
      <c r="F142" s="46"/>
      <c r="G142" s="46"/>
      <c r="H142" s="44"/>
      <c r="I142" s="46"/>
      <c r="J142" s="46"/>
      <c r="K142" s="46"/>
      <c r="L142" s="59"/>
      <c r="M142" s="39"/>
      <c r="N142" s="39"/>
    </row>
    <row r="143" spans="1:14" s="104" customFormat="1" ht="5.0999999999999996" customHeight="1" x14ac:dyDescent="0.25">
      <c r="A143" s="40"/>
      <c r="B143" s="214"/>
      <c r="C143" s="209"/>
      <c r="D143" s="51"/>
      <c r="E143" s="54"/>
      <c r="F143" s="54"/>
      <c r="G143" s="54"/>
      <c r="H143" s="49"/>
      <c r="I143" s="54"/>
      <c r="J143" s="54"/>
      <c r="K143" s="54"/>
      <c r="L143" s="52"/>
      <c r="M143" s="39"/>
      <c r="N143" s="39"/>
    </row>
    <row r="144" spans="1:14" s="104" customFormat="1" ht="15.9" customHeight="1" x14ac:dyDescent="0.25">
      <c r="A144" s="40"/>
      <c r="B144" s="214"/>
      <c r="C144" s="209"/>
      <c r="D144" s="55" t="s">
        <v>53</v>
      </c>
      <c r="E144" s="54"/>
      <c r="F144" s="91">
        <v>10000</v>
      </c>
      <c r="G144" s="54"/>
      <c r="H144" s="123" t="s">
        <v>95</v>
      </c>
      <c r="I144" s="54"/>
      <c r="J144" s="57" t="s">
        <v>47</v>
      </c>
      <c r="K144" s="54"/>
      <c r="L144" s="58" t="s">
        <v>46</v>
      </c>
      <c r="M144" s="39"/>
      <c r="N144" s="39"/>
    </row>
    <row r="145" spans="1:14" s="104" customFormat="1" ht="5.0999999999999996" customHeight="1" x14ac:dyDescent="0.25">
      <c r="A145" s="40"/>
      <c r="B145" s="214"/>
      <c r="C145" s="225"/>
      <c r="D145" s="45"/>
      <c r="E145" s="46"/>
      <c r="F145" s="46"/>
      <c r="G145" s="46"/>
      <c r="H145" s="44"/>
      <c r="I145" s="46"/>
      <c r="J145" s="46"/>
      <c r="K145" s="46"/>
      <c r="L145" s="59"/>
      <c r="M145" s="39"/>
      <c r="N145" s="39"/>
    </row>
    <row r="146" spans="1:14" s="104" customFormat="1" ht="5.0999999999999996" customHeight="1" x14ac:dyDescent="0.25">
      <c r="A146" s="40"/>
      <c r="B146" s="214"/>
      <c r="C146" s="209"/>
      <c r="D146" s="51"/>
      <c r="E146" s="54"/>
      <c r="F146" s="54"/>
      <c r="G146" s="54"/>
      <c r="H146" s="49"/>
      <c r="I146" s="54"/>
      <c r="J146" s="54"/>
      <c r="K146" s="54"/>
      <c r="L146" s="52"/>
      <c r="M146" s="39"/>
      <c r="N146" s="39"/>
    </row>
    <row r="147" spans="1:14" s="104" customFormat="1" ht="15.9" customHeight="1" x14ac:dyDescent="0.25">
      <c r="A147" s="40"/>
      <c r="B147" s="214"/>
      <c r="C147" s="209"/>
      <c r="D147" s="55" t="s">
        <v>54</v>
      </c>
      <c r="E147" s="54"/>
      <c r="F147" s="56">
        <v>10000</v>
      </c>
      <c r="G147" s="54"/>
      <c r="H147" s="48" t="s">
        <v>46</v>
      </c>
      <c r="I147" s="54"/>
      <c r="J147" s="57" t="s">
        <v>47</v>
      </c>
      <c r="K147" s="54"/>
      <c r="L147" s="58" t="s">
        <v>46</v>
      </c>
      <c r="M147" s="39"/>
      <c r="N147" s="39"/>
    </row>
    <row r="148" spans="1:14" s="104" customFormat="1" ht="5.0999999999999996" customHeight="1" x14ac:dyDescent="0.25">
      <c r="A148" s="40"/>
      <c r="B148" s="214"/>
      <c r="C148" s="225"/>
      <c r="D148" s="45"/>
      <c r="E148" s="46"/>
      <c r="F148" s="46"/>
      <c r="G148" s="46"/>
      <c r="H148" s="44"/>
      <c r="I148" s="46"/>
      <c r="J148" s="46"/>
      <c r="K148" s="46"/>
      <c r="L148" s="59"/>
      <c r="M148" s="39"/>
      <c r="N148" s="39"/>
    </row>
    <row r="149" spans="1:14" s="104" customFormat="1" ht="5.0999999999999996" customHeight="1" x14ac:dyDescent="0.25">
      <c r="A149" s="40"/>
      <c r="B149" s="214"/>
      <c r="C149" s="209"/>
      <c r="D149" s="51"/>
      <c r="E149" s="54"/>
      <c r="F149" s="54"/>
      <c r="G149" s="54"/>
      <c r="H149" s="49"/>
      <c r="I149" s="54"/>
      <c r="J149" s="54"/>
      <c r="K149" s="54"/>
      <c r="L149" s="52"/>
      <c r="M149" s="39"/>
      <c r="N149" s="39"/>
    </row>
    <row r="150" spans="1:14" s="104" customFormat="1" ht="15.9" customHeight="1" x14ac:dyDescent="0.25">
      <c r="A150" s="40"/>
      <c r="B150" s="214"/>
      <c r="C150" s="209"/>
      <c r="D150" s="55" t="s">
        <v>55</v>
      </c>
      <c r="E150" s="54"/>
      <c r="F150" s="91">
        <v>10000</v>
      </c>
      <c r="G150" s="54"/>
      <c r="H150" s="123" t="s">
        <v>95</v>
      </c>
      <c r="I150" s="54"/>
      <c r="J150" s="57" t="s">
        <v>47</v>
      </c>
      <c r="K150" s="54"/>
      <c r="L150" s="58" t="s">
        <v>46</v>
      </c>
      <c r="M150" s="39"/>
      <c r="N150" s="39"/>
    </row>
    <row r="151" spans="1:14" s="104" customFormat="1" ht="5.0999999999999996" customHeight="1" x14ac:dyDescent="0.25">
      <c r="A151" s="40"/>
      <c r="B151" s="214"/>
      <c r="C151" s="225"/>
      <c r="D151" s="45"/>
      <c r="E151" s="46"/>
      <c r="F151" s="46"/>
      <c r="G151" s="46"/>
      <c r="H151" s="44"/>
      <c r="I151" s="46"/>
      <c r="J151" s="46"/>
      <c r="K151" s="46"/>
      <c r="L151" s="59"/>
      <c r="M151" s="39"/>
      <c r="N151" s="39"/>
    </row>
    <row r="152" spans="1:14" s="104" customFormat="1" ht="5.0999999999999996" customHeight="1" x14ac:dyDescent="0.25">
      <c r="A152" s="40"/>
      <c r="B152" s="214"/>
      <c r="C152" s="209"/>
      <c r="D152" s="51"/>
      <c r="E152" s="54"/>
      <c r="F152" s="54"/>
      <c r="G152" s="54"/>
      <c r="H152" s="49"/>
      <c r="I152" s="54"/>
      <c r="J152" s="54"/>
      <c r="K152" s="54"/>
      <c r="L152" s="52"/>
      <c r="M152" s="39"/>
      <c r="N152" s="39"/>
    </row>
    <row r="153" spans="1:14" s="104" customFormat="1" ht="15.9" customHeight="1" x14ac:dyDescent="0.25">
      <c r="A153" s="40"/>
      <c r="B153" s="214"/>
      <c r="C153" s="209"/>
      <c r="D153" s="55" t="s">
        <v>56</v>
      </c>
      <c r="E153" s="54"/>
      <c r="F153" s="95">
        <v>10000</v>
      </c>
      <c r="G153" s="54"/>
      <c r="H153" s="48" t="s">
        <v>46</v>
      </c>
      <c r="I153" s="54"/>
      <c r="J153" s="57" t="s">
        <v>47</v>
      </c>
      <c r="K153" s="54"/>
      <c r="L153" s="58" t="s">
        <v>46</v>
      </c>
      <c r="M153" s="39"/>
      <c r="N153" s="39"/>
    </row>
    <row r="154" spans="1:14" s="104" customFormat="1" ht="5.0999999999999996" customHeight="1" x14ac:dyDescent="0.25">
      <c r="A154" s="40"/>
      <c r="B154" s="214"/>
      <c r="C154" s="225"/>
      <c r="D154" s="45"/>
      <c r="E154" s="46"/>
      <c r="F154" s="46"/>
      <c r="G154" s="46"/>
      <c r="H154" s="44"/>
      <c r="I154" s="46"/>
      <c r="J154" s="46"/>
      <c r="K154" s="46"/>
      <c r="L154" s="59"/>
      <c r="M154" s="39"/>
      <c r="N154" s="39"/>
    </row>
    <row r="155" spans="1:14" s="104" customFormat="1" ht="5.0999999999999996" customHeight="1" x14ac:dyDescent="0.25">
      <c r="A155" s="40"/>
      <c r="B155" s="214"/>
      <c r="C155" s="209"/>
      <c r="D155" s="51"/>
      <c r="E155" s="54"/>
      <c r="F155" s="54"/>
      <c r="G155" s="54"/>
      <c r="H155" s="49"/>
      <c r="I155" s="54"/>
      <c r="J155" s="54"/>
      <c r="K155" s="54"/>
      <c r="L155" s="52"/>
      <c r="M155" s="39"/>
      <c r="N155" s="39"/>
    </row>
    <row r="156" spans="1:14" s="104" customFormat="1" ht="15.9" customHeight="1" x14ac:dyDescent="0.25">
      <c r="A156" s="40"/>
      <c r="B156" s="214"/>
      <c r="C156" s="209"/>
      <c r="D156" s="55" t="s">
        <v>57</v>
      </c>
      <c r="E156" s="54"/>
      <c r="F156" s="54"/>
      <c r="G156" s="54"/>
      <c r="H156" s="49"/>
      <c r="I156" s="54"/>
      <c r="J156" s="54"/>
      <c r="K156" s="54"/>
      <c r="L156" s="52"/>
      <c r="M156" s="39"/>
      <c r="N156" s="39"/>
    </row>
    <row r="157" spans="1:14" s="104" customFormat="1" ht="5.0999999999999996" customHeight="1" x14ac:dyDescent="0.25">
      <c r="A157" s="105"/>
      <c r="B157" s="214"/>
      <c r="C157" s="195"/>
      <c r="D157" s="196"/>
      <c r="E157" s="112"/>
      <c r="F157" s="112"/>
      <c r="G157" s="112"/>
      <c r="H157" s="109"/>
      <c r="I157" s="112"/>
      <c r="J157" s="112"/>
      <c r="K157" s="112"/>
      <c r="L157" s="111"/>
    </row>
    <row r="158" spans="1:14" s="104" customFormat="1" ht="15.75" customHeight="1" x14ac:dyDescent="0.25">
      <c r="A158" s="105"/>
      <c r="B158" s="214"/>
      <c r="C158" s="195"/>
      <c r="D158" s="118" t="s">
        <v>136</v>
      </c>
      <c r="E158" s="112"/>
      <c r="F158" s="193">
        <v>10000</v>
      </c>
      <c r="G158" s="112"/>
      <c r="H158" s="198" t="s">
        <v>46</v>
      </c>
      <c r="I158" s="112"/>
      <c r="J158" s="114" t="s">
        <v>47</v>
      </c>
      <c r="K158" s="112"/>
      <c r="L158" s="115" t="s">
        <v>46</v>
      </c>
    </row>
    <row r="159" spans="1:14" s="104" customFormat="1" ht="5.0999999999999996" customHeight="1" x14ac:dyDescent="0.25">
      <c r="A159" s="105"/>
      <c r="B159" s="214"/>
      <c r="C159" s="195"/>
      <c r="D159" s="117"/>
      <c r="E159" s="107"/>
      <c r="F159" s="107"/>
      <c r="G159" s="107"/>
      <c r="H159" s="106"/>
      <c r="I159" s="107"/>
      <c r="J159" s="107"/>
      <c r="K159" s="107"/>
      <c r="L159" s="197"/>
    </row>
    <row r="160" spans="1:14" ht="21.9" customHeight="1" x14ac:dyDescent="0.25">
      <c r="A160" s="40"/>
      <c r="B160" s="214"/>
      <c r="C160" s="50"/>
      <c r="D160" s="51"/>
      <c r="E160" s="51"/>
      <c r="F160" s="51"/>
      <c r="G160" s="51"/>
      <c r="H160" s="49"/>
      <c r="I160" s="51"/>
      <c r="J160" s="51"/>
      <c r="K160" s="51"/>
      <c r="L160" s="52"/>
    </row>
    <row r="161" spans="1:12" ht="5.0999999999999996" customHeight="1" thickBot="1" x14ac:dyDescent="0.3">
      <c r="A161" s="40"/>
      <c r="B161" s="215"/>
      <c r="C161" s="63"/>
      <c r="D161" s="64"/>
      <c r="E161" s="64"/>
      <c r="F161" s="64"/>
      <c r="G161" s="64"/>
      <c r="H161" s="68"/>
      <c r="I161" s="64"/>
      <c r="J161" s="64"/>
      <c r="K161" s="64"/>
      <c r="L161" s="65"/>
    </row>
    <row r="162" spans="1:12" ht="24.6" customHeight="1" x14ac:dyDescent="0.2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</row>
    <row r="163" spans="1:12" ht="14.4" thickBot="1" x14ac:dyDescent="0.3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</row>
    <row r="164" spans="1:12" ht="28.35" customHeight="1" x14ac:dyDescent="0.25">
      <c r="A164" s="40"/>
      <c r="B164" s="226" t="s">
        <v>58</v>
      </c>
      <c r="C164" s="227"/>
      <c r="D164" s="227"/>
      <c r="E164" s="227"/>
      <c r="F164" s="227"/>
      <c r="G164" s="227"/>
      <c r="H164" s="227"/>
      <c r="I164" s="227"/>
      <c r="J164" s="227"/>
      <c r="K164" s="227"/>
      <c r="L164" s="228"/>
    </row>
    <row r="165" spans="1:12" ht="28.35" customHeight="1" x14ac:dyDescent="0.25">
      <c r="A165" s="40"/>
      <c r="B165" s="229"/>
      <c r="C165" s="230"/>
      <c r="D165" s="230"/>
      <c r="E165" s="230"/>
      <c r="F165" s="230"/>
      <c r="G165" s="230"/>
      <c r="H165" s="230"/>
      <c r="I165" s="230"/>
      <c r="J165" s="230"/>
      <c r="K165" s="230"/>
      <c r="L165" s="231"/>
    </row>
    <row r="166" spans="1:12" ht="21.9" customHeight="1" x14ac:dyDescent="0.25">
      <c r="A166" s="40"/>
      <c r="B166" s="213" t="s">
        <v>44</v>
      </c>
      <c r="C166" s="51"/>
      <c r="D166" s="51"/>
      <c r="E166" s="51"/>
      <c r="F166" s="51"/>
      <c r="G166" s="51"/>
      <c r="H166" s="51"/>
      <c r="I166" s="51"/>
      <c r="J166" s="51"/>
      <c r="K166" s="51"/>
      <c r="L166" s="52"/>
    </row>
    <row r="167" spans="1:12" ht="18" customHeight="1" x14ac:dyDescent="0.25">
      <c r="A167" s="40"/>
      <c r="B167" s="214"/>
      <c r="C167" s="43"/>
      <c r="D167" s="44"/>
      <c r="E167" s="210" t="s">
        <v>41</v>
      </c>
      <c r="F167" s="211"/>
      <c r="G167" s="212"/>
      <c r="H167" s="42" t="s">
        <v>42</v>
      </c>
      <c r="I167" s="210" t="s">
        <v>43</v>
      </c>
      <c r="J167" s="211"/>
      <c r="K167" s="212"/>
      <c r="L167" s="53" t="s">
        <v>42</v>
      </c>
    </row>
    <row r="168" spans="1:12" ht="5.0999999999999996" customHeight="1" x14ac:dyDescent="0.25">
      <c r="A168" s="40"/>
      <c r="B168" s="214"/>
      <c r="C168" s="224"/>
      <c r="D168" s="51"/>
      <c r="E168" s="54"/>
      <c r="F168" s="54"/>
      <c r="G168" s="54"/>
      <c r="H168" s="47"/>
      <c r="I168" s="54"/>
      <c r="J168" s="54"/>
      <c r="K168" s="54"/>
      <c r="L168" s="52"/>
    </row>
    <row r="169" spans="1:12" ht="15.9" customHeight="1" x14ac:dyDescent="0.25">
      <c r="A169" s="40"/>
      <c r="B169" s="214"/>
      <c r="C169" s="209"/>
      <c r="D169" s="55" t="s">
        <v>59</v>
      </c>
      <c r="E169" s="54"/>
      <c r="F169" s="83">
        <v>10000</v>
      </c>
      <c r="G169" s="80"/>
      <c r="H169" s="48" t="s">
        <v>46</v>
      </c>
      <c r="I169" s="54"/>
      <c r="J169" s="84" t="s">
        <v>47</v>
      </c>
      <c r="K169" s="54"/>
      <c r="L169" s="58" t="s">
        <v>70</v>
      </c>
    </row>
    <row r="170" spans="1:12" ht="5.0999999999999996" customHeight="1" x14ac:dyDescent="0.25">
      <c r="A170" s="40"/>
      <c r="B170" s="214"/>
      <c r="C170" s="225"/>
      <c r="D170" s="45"/>
      <c r="E170" s="46"/>
      <c r="F170" s="46"/>
      <c r="G170" s="46"/>
      <c r="H170" s="44"/>
      <c r="I170" s="46"/>
      <c r="J170" s="46"/>
      <c r="K170" s="46"/>
      <c r="L170" s="59"/>
    </row>
    <row r="171" spans="1:12" ht="5.0999999999999996" customHeight="1" x14ac:dyDescent="0.25">
      <c r="A171" s="40"/>
      <c r="B171" s="214"/>
      <c r="C171" s="209"/>
      <c r="D171" s="51"/>
      <c r="E171" s="54"/>
      <c r="F171" s="82"/>
      <c r="G171" s="54"/>
      <c r="H171" s="49"/>
      <c r="I171" s="54"/>
      <c r="J171" s="54"/>
      <c r="K171" s="54"/>
      <c r="L171" s="52"/>
    </row>
    <row r="172" spans="1:12" ht="15.9" customHeight="1" x14ac:dyDescent="0.25">
      <c r="A172" s="40"/>
      <c r="B172" s="214"/>
      <c r="C172" s="209"/>
      <c r="D172" s="55" t="s">
        <v>60</v>
      </c>
      <c r="E172" s="54"/>
      <c r="F172" s="79">
        <v>10000</v>
      </c>
      <c r="G172" s="80"/>
      <c r="H172" s="48" t="s">
        <v>46</v>
      </c>
      <c r="I172" s="54"/>
      <c r="J172" s="84" t="s">
        <v>47</v>
      </c>
      <c r="K172" s="54"/>
      <c r="L172" s="58" t="s">
        <v>70</v>
      </c>
    </row>
    <row r="173" spans="1:12" ht="5.0999999999999996" customHeight="1" x14ac:dyDescent="0.25">
      <c r="A173" s="40"/>
      <c r="B173" s="242"/>
      <c r="C173" s="225"/>
      <c r="D173" s="45"/>
      <c r="E173" s="46"/>
      <c r="F173" s="46"/>
      <c r="G173" s="46"/>
      <c r="H173" s="44"/>
      <c r="I173" s="46"/>
      <c r="J173" s="46"/>
      <c r="K173" s="46"/>
      <c r="L173" s="59"/>
    </row>
    <row r="174" spans="1:12" ht="21.9" customHeight="1" x14ac:dyDescent="0.25">
      <c r="A174" s="40"/>
      <c r="B174" s="213" t="s">
        <v>50</v>
      </c>
      <c r="C174" s="51"/>
      <c r="D174" s="51"/>
      <c r="E174" s="51"/>
      <c r="F174" s="51"/>
      <c r="G174" s="51"/>
      <c r="H174" s="51"/>
      <c r="I174" s="51"/>
      <c r="J174" s="51"/>
      <c r="K174" s="51"/>
      <c r="L174" s="52"/>
    </row>
    <row r="175" spans="1:12" ht="18" customHeight="1" x14ac:dyDescent="0.25">
      <c r="A175" s="40"/>
      <c r="B175" s="214"/>
      <c r="C175" s="43"/>
      <c r="D175" s="44"/>
      <c r="E175" s="210" t="s">
        <v>41</v>
      </c>
      <c r="F175" s="211"/>
      <c r="G175" s="212"/>
      <c r="H175" s="42" t="s">
        <v>42</v>
      </c>
      <c r="I175" s="210" t="s">
        <v>43</v>
      </c>
      <c r="J175" s="211"/>
      <c r="K175" s="212"/>
      <c r="L175" s="53" t="s">
        <v>42</v>
      </c>
    </row>
    <row r="176" spans="1:12" ht="5.0999999999999996" customHeight="1" x14ac:dyDescent="0.25">
      <c r="A176" s="40"/>
      <c r="B176" s="214"/>
      <c r="C176" s="224"/>
      <c r="D176" s="51"/>
      <c r="E176" s="54"/>
      <c r="F176" s="82"/>
      <c r="G176" s="54"/>
      <c r="H176" s="47"/>
      <c r="I176" s="54"/>
      <c r="J176" s="54"/>
      <c r="K176" s="54"/>
      <c r="L176" s="52"/>
    </row>
    <row r="177" spans="1:12" ht="15.9" customHeight="1" x14ac:dyDescent="0.25">
      <c r="A177" s="40"/>
      <c r="B177" s="214"/>
      <c r="C177" s="209"/>
      <c r="D177" s="55" t="s">
        <v>59</v>
      </c>
      <c r="E177" s="54"/>
      <c r="F177" s="81">
        <v>10000</v>
      </c>
      <c r="G177" s="80"/>
      <c r="H177" s="48" t="s">
        <v>46</v>
      </c>
      <c r="I177" s="54"/>
      <c r="J177" s="89" t="s">
        <v>47</v>
      </c>
      <c r="K177" s="54"/>
      <c r="L177" s="58" t="s">
        <v>70</v>
      </c>
    </row>
    <row r="178" spans="1:12" ht="5.0999999999999996" customHeight="1" x14ac:dyDescent="0.25">
      <c r="A178" s="40"/>
      <c r="B178" s="214"/>
      <c r="C178" s="225"/>
      <c r="D178" s="45"/>
      <c r="E178" s="46"/>
      <c r="F178" s="46"/>
      <c r="G178" s="46"/>
      <c r="H178" s="44"/>
      <c r="I178" s="46"/>
      <c r="J178" s="46"/>
      <c r="K178" s="46"/>
      <c r="L178" s="59"/>
    </row>
    <row r="179" spans="1:12" ht="5.0999999999999996" customHeight="1" x14ac:dyDescent="0.25">
      <c r="A179" s="40"/>
      <c r="B179" s="214"/>
      <c r="C179" s="209"/>
      <c r="D179" s="51"/>
      <c r="E179" s="54"/>
      <c r="F179" s="54"/>
      <c r="G179" s="54"/>
      <c r="H179" s="49"/>
      <c r="I179" s="54"/>
      <c r="J179" s="54"/>
      <c r="K179" s="54"/>
      <c r="L179" s="52"/>
    </row>
    <row r="180" spans="1:12" ht="15.9" customHeight="1" x14ac:dyDescent="0.25">
      <c r="A180" s="40"/>
      <c r="B180" s="214"/>
      <c r="C180" s="209"/>
      <c r="D180" s="55" t="s">
        <v>60</v>
      </c>
      <c r="E180" s="54"/>
      <c r="F180" s="79">
        <v>10000</v>
      </c>
      <c r="G180" s="80"/>
      <c r="H180" s="48" t="s">
        <v>46</v>
      </c>
      <c r="I180" s="54"/>
      <c r="J180" s="89" t="s">
        <v>47</v>
      </c>
      <c r="K180" s="54"/>
      <c r="L180" s="58" t="s">
        <v>70</v>
      </c>
    </row>
    <row r="181" spans="1:12" ht="5.0999999999999996" customHeight="1" thickBot="1" x14ac:dyDescent="0.3">
      <c r="A181" s="40"/>
      <c r="B181" s="215"/>
      <c r="C181" s="237"/>
      <c r="D181" s="64"/>
      <c r="E181" s="69"/>
      <c r="F181" s="78"/>
      <c r="G181" s="69"/>
      <c r="H181" s="68"/>
      <c r="I181" s="69"/>
      <c r="J181" s="69"/>
      <c r="K181" s="69"/>
      <c r="L181" s="65"/>
    </row>
    <row r="182" spans="1:12" ht="15" customHeight="1" x14ac:dyDescent="0.2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</row>
    <row r="183" spans="1:12" x14ac:dyDescent="0.2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</row>
    <row r="184" spans="1:12" ht="28.35" customHeight="1" x14ac:dyDescent="0.25">
      <c r="A184" s="40"/>
      <c r="B184" s="238" t="s">
        <v>61</v>
      </c>
      <c r="C184" s="239"/>
      <c r="D184" s="239"/>
      <c r="E184" s="239"/>
      <c r="F184" s="239"/>
      <c r="G184" s="239"/>
      <c r="H184" s="239"/>
      <c r="I184" s="239"/>
      <c r="J184" s="239"/>
      <c r="K184" s="239"/>
      <c r="L184" s="240"/>
    </row>
    <row r="185" spans="1:12" ht="18" customHeight="1" x14ac:dyDescent="0.25">
      <c r="A185" s="40"/>
      <c r="B185" s="233"/>
      <c r="C185" s="51"/>
      <c r="D185" s="51"/>
      <c r="E185" s="51"/>
      <c r="F185" s="51"/>
      <c r="G185" s="51"/>
      <c r="H185" s="51"/>
      <c r="I185" s="51"/>
      <c r="J185" s="51"/>
      <c r="K185" s="51"/>
      <c r="L185" s="49"/>
    </row>
    <row r="186" spans="1:12" ht="17.100000000000001" customHeight="1" x14ac:dyDescent="0.25">
      <c r="A186" s="40"/>
      <c r="B186" s="233"/>
      <c r="C186" s="43"/>
      <c r="D186" s="44"/>
      <c r="E186" s="210" t="s">
        <v>43</v>
      </c>
      <c r="F186" s="211"/>
      <c r="G186" s="212"/>
      <c r="H186" s="210" t="s">
        <v>42</v>
      </c>
      <c r="I186" s="211"/>
      <c r="J186" s="211"/>
      <c r="K186" s="211"/>
      <c r="L186" s="212"/>
    </row>
    <row r="187" spans="1:12" ht="5.0999999999999996" customHeight="1" x14ac:dyDescent="0.25">
      <c r="A187" s="40"/>
      <c r="B187" s="233"/>
      <c r="C187" s="224"/>
      <c r="D187" s="51"/>
      <c r="E187" s="54"/>
      <c r="F187" s="54"/>
      <c r="G187" s="54"/>
      <c r="H187" s="51"/>
      <c r="I187" s="51"/>
      <c r="J187" s="51"/>
      <c r="K187" s="51"/>
      <c r="L187" s="49"/>
    </row>
    <row r="188" spans="1:12" ht="15.75" customHeight="1" x14ac:dyDescent="0.25">
      <c r="A188" s="40"/>
      <c r="B188" s="233"/>
      <c r="C188" s="209"/>
      <c r="D188" s="55" t="s">
        <v>45</v>
      </c>
      <c r="E188" s="54"/>
      <c r="F188" s="57" t="s">
        <v>47</v>
      </c>
      <c r="G188" s="54"/>
      <c r="H188" s="235" t="s">
        <v>46</v>
      </c>
      <c r="I188" s="235"/>
      <c r="J188" s="235"/>
      <c r="K188" s="235"/>
      <c r="L188" s="236"/>
    </row>
    <row r="189" spans="1:12" ht="5.0999999999999996" customHeight="1" x14ac:dyDescent="0.25">
      <c r="A189" s="40"/>
      <c r="B189" s="233"/>
      <c r="C189" s="225"/>
      <c r="D189" s="45"/>
      <c r="E189" s="46"/>
      <c r="F189" s="46"/>
      <c r="G189" s="46"/>
      <c r="H189" s="45"/>
      <c r="I189" s="45"/>
      <c r="J189" s="45"/>
      <c r="K189" s="45"/>
      <c r="L189" s="44"/>
    </row>
    <row r="190" spans="1:12" ht="5.0999999999999996" customHeight="1" x14ac:dyDescent="0.25">
      <c r="A190" s="40"/>
      <c r="B190" s="233"/>
      <c r="C190" s="209"/>
      <c r="D190" s="51"/>
      <c r="E190" s="54"/>
      <c r="F190" s="54"/>
      <c r="G190" s="54"/>
      <c r="H190" s="51"/>
      <c r="I190" s="51"/>
      <c r="J190" s="51"/>
      <c r="K190" s="51"/>
      <c r="L190" s="49"/>
    </row>
    <row r="191" spans="1:12" ht="15.75" customHeight="1" x14ac:dyDescent="0.25">
      <c r="A191" s="40"/>
      <c r="B191" s="233"/>
      <c r="C191" s="209"/>
      <c r="D191" s="55" t="s">
        <v>62</v>
      </c>
      <c r="E191" s="54"/>
      <c r="F191" s="54"/>
      <c r="G191" s="54"/>
      <c r="H191" s="51"/>
      <c r="I191" s="51"/>
      <c r="J191" s="51"/>
      <c r="K191" s="51"/>
      <c r="L191" s="49"/>
    </row>
    <row r="192" spans="1:12" ht="21.9" customHeight="1" x14ac:dyDescent="0.25">
      <c r="A192" s="40"/>
      <c r="B192" s="233"/>
      <c r="C192" s="50"/>
      <c r="D192" s="51"/>
      <c r="E192" s="51"/>
      <c r="F192" s="51"/>
      <c r="G192" s="51"/>
      <c r="H192" s="51"/>
      <c r="I192" s="51"/>
      <c r="J192" s="51"/>
      <c r="K192" s="51"/>
      <c r="L192" s="49"/>
    </row>
    <row r="193" spans="1:12" ht="5.0999999999999996" customHeight="1" x14ac:dyDescent="0.25">
      <c r="A193" s="40"/>
      <c r="B193" s="234"/>
      <c r="C193" s="70"/>
      <c r="D193" s="45"/>
      <c r="E193" s="45"/>
      <c r="F193" s="45"/>
      <c r="G193" s="45"/>
      <c r="H193" s="45"/>
      <c r="I193" s="45"/>
      <c r="J193" s="45"/>
      <c r="K193" s="45"/>
      <c r="L193" s="44"/>
    </row>
    <row r="194" spans="1:12" x14ac:dyDescent="0.2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</row>
    <row r="195" spans="1:12" x14ac:dyDescent="0.2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</row>
    <row r="196" spans="1:12" ht="28.35" customHeight="1" x14ac:dyDescent="0.2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</row>
    <row r="197" spans="1:12" ht="28.35" customHeight="1" x14ac:dyDescent="0.2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</row>
    <row r="198" spans="1:12" ht="18" customHeight="1" x14ac:dyDescent="0.2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</row>
    <row r="199" spans="1:12" ht="17.100000000000001" customHeight="1" x14ac:dyDescent="0.2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</row>
    <row r="200" spans="1:12" ht="5.0999999999999996" customHeight="1" x14ac:dyDescent="0.2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</row>
    <row r="201" spans="1:12" ht="15.75" customHeight="1" x14ac:dyDescent="0.25"/>
    <row r="202" spans="1:12" ht="5.0999999999999996" customHeight="1" x14ac:dyDescent="0.25"/>
    <row r="203" spans="1:12" ht="5.0999999999999996" customHeight="1" x14ac:dyDescent="0.25"/>
    <row r="204" spans="1:12" ht="15.75" customHeight="1" x14ac:dyDescent="0.25"/>
    <row r="205" spans="1:12" ht="5.0999999999999996" customHeight="1" x14ac:dyDescent="0.25"/>
  </sheetData>
  <sheetProtection password="AC65" sheet="1" objects="1" scenarios="1" formatCells="0" formatColumns="0" formatRows="0"/>
  <mergeCells count="59">
    <mergeCell ref="O7:O19"/>
    <mergeCell ref="O22:O29"/>
    <mergeCell ref="O33:O39"/>
    <mergeCell ref="C187:C189"/>
    <mergeCell ref="C190:C191"/>
    <mergeCell ref="E186:G186"/>
    <mergeCell ref="H186:L186"/>
    <mergeCell ref="B164:L164"/>
    <mergeCell ref="B165:L165"/>
    <mergeCell ref="C168:C170"/>
    <mergeCell ref="C171:C173"/>
    <mergeCell ref="E167:G167"/>
    <mergeCell ref="I167:K167"/>
    <mergeCell ref="B166:B173"/>
    <mergeCell ref="C59:C61"/>
    <mergeCell ref="C62:C64"/>
    <mergeCell ref="B185:B193"/>
    <mergeCell ref="H188:L188"/>
    <mergeCell ref="C176:C178"/>
    <mergeCell ref="C179:C181"/>
    <mergeCell ref="E175:G175"/>
    <mergeCell ref="I175:K175"/>
    <mergeCell ref="B174:B181"/>
    <mergeCell ref="B184:L184"/>
    <mergeCell ref="C146:C148"/>
    <mergeCell ref="E139:G139"/>
    <mergeCell ref="I139:K139"/>
    <mergeCell ref="B138:B161"/>
    <mergeCell ref="E55:G55"/>
    <mergeCell ref="C56:C58"/>
    <mergeCell ref="B54:B137"/>
    <mergeCell ref="C149:C151"/>
    <mergeCell ref="C65:C67"/>
    <mergeCell ref="C68:C70"/>
    <mergeCell ref="C71:C72"/>
    <mergeCell ref="C152:C154"/>
    <mergeCell ref="C155:C156"/>
    <mergeCell ref="I30:K30"/>
    <mergeCell ref="B52:L52"/>
    <mergeCell ref="B53:L53"/>
    <mergeCell ref="C140:C142"/>
    <mergeCell ref="C143:C145"/>
    <mergeCell ref="B28:B48"/>
    <mergeCell ref="D37:D38"/>
    <mergeCell ref="C31:C33"/>
    <mergeCell ref="C34:C36"/>
    <mergeCell ref="C37:C38"/>
    <mergeCell ref="E30:G30"/>
    <mergeCell ref="I55:K55"/>
    <mergeCell ref="B1:L1"/>
    <mergeCell ref="B5:L5"/>
    <mergeCell ref="B6:L6"/>
    <mergeCell ref="C10:C12"/>
    <mergeCell ref="C13:C15"/>
    <mergeCell ref="C16:C17"/>
    <mergeCell ref="E9:G9"/>
    <mergeCell ref="I9:K9"/>
    <mergeCell ref="B7:B27"/>
    <mergeCell ref="D16:D17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149" r:id="rId4" name="cbApplyPageHeaderFormatting">
          <controlPr defaultSize="0" autoFill="0" autoLine="0" r:id="rId5">
            <anchor moveWithCells="1">
              <from>
                <xdr:col>7</xdr:col>
                <xdr:colOff>1905000</xdr:colOff>
                <xdr:row>183</xdr:row>
                <xdr:rowOff>68580</xdr:rowOff>
              </from>
              <to>
                <xdr:col>7</xdr:col>
                <xdr:colOff>2026920</xdr:colOff>
                <xdr:row>183</xdr:row>
                <xdr:rowOff>342900</xdr:rowOff>
              </to>
            </anchor>
          </controlPr>
        </control>
      </mc:Choice>
      <mc:Fallback>
        <control shapeId="4149" r:id="rId4" name="cbApplyPageHeaderFormatting"/>
      </mc:Fallback>
    </mc:AlternateContent>
    <mc:AlternateContent xmlns:mc="http://schemas.openxmlformats.org/markup-compatibility/2006">
      <mc:Choice Requires="x14">
        <control shapeId="4141" r:id="rId6" name="cbApplyOddEvenFormatting">
          <controlPr defaultSize="0" autoFill="0" autoLine="0" r:id="rId7">
            <anchor moveWithCells="1">
              <from>
                <xdr:col>7</xdr:col>
                <xdr:colOff>1828800</xdr:colOff>
                <xdr:row>163</xdr:row>
                <xdr:rowOff>68580</xdr:rowOff>
              </from>
              <to>
                <xdr:col>7</xdr:col>
                <xdr:colOff>1950720</xdr:colOff>
                <xdr:row>163</xdr:row>
                <xdr:rowOff>342900</xdr:rowOff>
              </to>
            </anchor>
          </controlPr>
        </control>
      </mc:Choice>
      <mc:Fallback>
        <control shapeId="4141" r:id="rId6" name="cbApplyOddEvenFormatting"/>
      </mc:Fallback>
    </mc:AlternateContent>
    <mc:AlternateContent xmlns:mc="http://schemas.openxmlformats.org/markup-compatibility/2006">
      <mc:Choice Requires="x14">
        <control shapeId="4123" r:id="rId8" name="cbApplyMemberFormatting">
          <controlPr defaultSize="0" autoFill="0" autoLine="0" r:id="rId9">
            <anchor moveWithCells="1">
              <from>
                <xdr:col>10</xdr:col>
                <xdr:colOff>137160</xdr:colOff>
                <xdr:row>51</xdr:row>
                <xdr:rowOff>68580</xdr:rowOff>
              </from>
              <to>
                <xdr:col>11</xdr:col>
                <xdr:colOff>30480</xdr:colOff>
                <xdr:row>51</xdr:row>
                <xdr:rowOff>342900</xdr:rowOff>
              </to>
            </anchor>
          </controlPr>
        </control>
      </mc:Choice>
      <mc:Fallback>
        <control shapeId="4123" r:id="rId8" name="cbApplyMemberFormatting"/>
      </mc:Fallback>
    </mc:AlternateContent>
    <mc:AlternateContent xmlns:mc="http://schemas.openxmlformats.org/markup-compatibility/2006">
      <mc:Choice Requires="x14">
        <control shapeId="4097" r:id="rId10" name="cbApplyLevelFormatting">
          <controlPr defaultSize="0" autoFill="0" autoLine="0" r:id="rId11">
            <anchor moveWithCells="1">
              <from>
                <xdr:col>7</xdr:col>
                <xdr:colOff>1661160</xdr:colOff>
                <xdr:row>4</xdr:row>
                <xdr:rowOff>68580</xdr:rowOff>
              </from>
              <to>
                <xdr:col>7</xdr:col>
                <xdr:colOff>1783080</xdr:colOff>
                <xdr:row>4</xdr:row>
                <xdr:rowOff>342900</xdr:rowOff>
              </to>
            </anchor>
          </controlPr>
        </control>
      </mc:Choice>
      <mc:Fallback>
        <control shapeId="4097" r:id="rId10" name="cbApplyLevelFormatting"/>
      </mc:Fallback>
    </mc:AlternateContent>
    <mc:AlternateContent xmlns:mc="http://schemas.openxmlformats.org/markup-compatibility/2006">
      <mc:Choice Requires="x14">
        <control shapeId="4098" r:id="rId12" name="Group Box 2">
          <controlPr defaultSize="0" autoPict="0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3</xdr:col>
                <xdr:colOff>2804160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099" r:id="rId13" name="obLevel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5</xdr:row>
                <xdr:rowOff>60960</xdr:rowOff>
              </from>
              <to>
                <xdr:col>3</xdr:col>
                <xdr:colOff>2613660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0" r:id="rId14" name="obLevel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5</xdr:row>
                <xdr:rowOff>60960</xdr:rowOff>
              </from>
              <to>
                <xdr:col>3</xdr:col>
                <xdr:colOff>449580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1" r:id="rId15" name="Group Box 5">
          <controlPr defaultSize="0" autoPict="0">
            <anchor moveWithCells="1">
              <from>
                <xdr:col>3</xdr:col>
                <xdr:colOff>2750820</xdr:colOff>
                <xdr:row>5</xdr:row>
                <xdr:rowOff>0</xdr:rowOff>
              </from>
              <to>
                <xdr:col>10</xdr:col>
                <xdr:colOff>99060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2" r:id="rId16" name="obRelativeLevelHierarchy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4229100</xdr:colOff>
                <xdr:row>5</xdr:row>
                <xdr:rowOff>60960</xdr:rowOff>
              </from>
              <to>
                <xdr:col>6</xdr:col>
                <xdr:colOff>99060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3" r:id="rId17" name="obDatabaseLevelHierarchy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2773680</xdr:colOff>
                <xdr:row>5</xdr:row>
                <xdr:rowOff>60960</xdr:rowOff>
              </from>
              <to>
                <xdr:col>3</xdr:col>
                <xdr:colOff>4198620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4" r:id="rId18" name="cbApplyLevelFromTopToBottom">
          <controlPr defaultSize="0" autoFill="0" autoLine="0" autoPict="0">
            <anchor moveWithCells="1">
              <from>
                <xdr:col>7</xdr:col>
                <xdr:colOff>22860</xdr:colOff>
                <xdr:row>5</xdr:row>
                <xdr:rowOff>0</xdr:rowOff>
              </from>
              <to>
                <xdr:col>11</xdr:col>
                <xdr:colOff>2423160</xdr:colOff>
                <xdr:row>5</xdr:row>
                <xdr:rowOff>327660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5" r:id="rId19" name="LVL1tbFormattingByLevel">
          <controlPr defaultSize="0" autoFill="0" autoPict="0">
            <anchor moveWithCells="1" sizeWithCells="1">
              <from>
                <xdr:col>10</xdr:col>
                <xdr:colOff>22860</xdr:colOff>
                <xdr:row>6</xdr:row>
                <xdr:rowOff>137160</xdr:rowOff>
              </from>
              <to>
                <xdr:col>11</xdr:col>
                <xdr:colOff>1135380</xdr:colOff>
                <xdr:row>7</xdr:row>
                <xdr:rowOff>121920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6" r:id="rId20" name="Group Box 10">
          <controlPr defaultSize="0" autoPict="0">
            <anchor moveWithCells="1">
              <from>
                <xdr:col>10</xdr:col>
                <xdr:colOff>213360</xdr:colOff>
                <xdr:row>6</xdr:row>
                <xdr:rowOff>0</xdr:rowOff>
              </from>
              <to>
                <xdr:col>12</xdr:col>
                <xdr:colOff>0</xdr:colOff>
                <xdr:row>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7" r:id="rId21" name="obLevelOuterFirst">
          <controlPr defaultSize="0" autoFill="0" autoLine="0" autoPict="0">
            <anchor moveWithCells="1">
              <from>
                <xdr:col>11</xdr:col>
                <xdr:colOff>906780</xdr:colOff>
                <xdr:row>6</xdr:row>
                <xdr:rowOff>228600</xdr:rowOff>
              </from>
              <to>
                <xdr:col>11</xdr:col>
                <xdr:colOff>2103120</xdr:colOff>
                <xdr:row>7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8" r:id="rId22" name="obLevelInnerFirst">
          <controlPr defaultSize="0" autoFill="0" autoLine="0" autoPict="0">
            <anchor moveWithCells="1">
              <from>
                <xdr:col>11</xdr:col>
                <xdr:colOff>906780</xdr:colOff>
                <xdr:row>6</xdr:row>
                <xdr:rowOff>22860</xdr:rowOff>
              </from>
              <to>
                <xdr:col>11</xdr:col>
                <xdr:colOff>2103120</xdr:colOff>
                <xdr:row>6</xdr:row>
                <xdr:rowOff>236220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9" r:id="rId23" name="cbUseDefaultLevelFirst">
          <controlPr defaultSize="0" autoFill="0" autoLine="0" autoPict="0">
            <anchor moveWithCells="1">
              <from>
                <xdr:col>2</xdr:col>
                <xdr:colOff>121920</xdr:colOff>
                <xdr:row>8</xdr:row>
                <xdr:rowOff>198120</xdr:rowOff>
              </from>
              <to>
                <xdr:col>2</xdr:col>
                <xdr:colOff>1021080</xdr:colOff>
                <xdr:row>11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0" r:id="rId24" name="cbUseLeafLevelFirst">
          <controlPr defaultSize="0" autoFill="0" autoLine="0" autoPict="0">
            <anchor moveWithCells="1">
              <from>
                <xdr:col>2</xdr:col>
                <xdr:colOff>121920</xdr:colOff>
                <xdr:row>12</xdr:row>
                <xdr:rowOff>0</xdr:rowOff>
              </from>
              <to>
                <xdr:col>2</xdr:col>
                <xdr:colOff>1021080</xdr:colOff>
                <xdr:row>14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1" r:id="rId25" name="cbUseSpecificLevelFirst">
          <controlPr defaultSize="0" autoFill="0" autoLine="0" autoPict="0">
            <anchor moveWithCells="1">
              <from>
                <xdr:col>2</xdr:col>
                <xdr:colOff>121920</xdr:colOff>
                <xdr:row>15</xdr:row>
                <xdr:rowOff>38100</xdr:rowOff>
              </from>
              <to>
                <xdr:col>2</xdr:col>
                <xdr:colOff>1021080</xdr:colOff>
                <xdr:row>16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2" r:id="rId26" name="AddLevel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25</xdr:row>
                <xdr:rowOff>30480</xdr:rowOff>
              </from>
              <to>
                <xdr:col>3</xdr:col>
                <xdr:colOff>2125980</xdr:colOff>
                <xdr:row>26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3" r:id="rId27" name="RemoveLevel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2232660</xdr:colOff>
                <xdr:row>25</xdr:row>
                <xdr:rowOff>30480</xdr:rowOff>
              </from>
              <to>
                <xdr:col>3</xdr:col>
                <xdr:colOff>4297680</xdr:colOff>
                <xdr:row>26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4" r:id="rId28" name="LVL2tbFormattingByLevel">
          <controlPr defaultSize="0" autoFill="0" autoPict="0">
            <anchor moveWithCells="1" sizeWithCells="1">
              <from>
                <xdr:col>10</xdr:col>
                <xdr:colOff>22860</xdr:colOff>
                <xdr:row>27</xdr:row>
                <xdr:rowOff>144780</xdr:rowOff>
              </from>
              <to>
                <xdr:col>11</xdr:col>
                <xdr:colOff>1135380</xdr:colOff>
                <xdr:row>28</xdr:row>
                <xdr:rowOff>137160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5" r:id="rId29" name="Group Box 19">
          <controlPr defaultSize="0" autoPict="0">
            <anchor moveWithCells="1">
              <from>
                <xdr:col>10</xdr:col>
                <xdr:colOff>213360</xdr:colOff>
                <xdr:row>27</xdr:row>
                <xdr:rowOff>0</xdr:rowOff>
              </from>
              <to>
                <xdr:col>12</xdr:col>
                <xdr:colOff>0</xdr:colOff>
                <xdr:row>29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6" r:id="rId30" name="obLevelOuterSecond">
          <controlPr defaultSize="0" autoFill="0" autoLine="0" autoPict="0">
            <anchor moveWithCells="1">
              <from>
                <xdr:col>11</xdr:col>
                <xdr:colOff>906780</xdr:colOff>
                <xdr:row>27</xdr:row>
                <xdr:rowOff>228600</xdr:rowOff>
              </from>
              <to>
                <xdr:col>11</xdr:col>
                <xdr:colOff>2103120</xdr:colOff>
                <xdr:row>28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7" r:id="rId31" name="obLevelInnerSecond">
          <controlPr defaultSize="0" autoFill="0" autoLine="0" autoPict="0">
            <anchor moveWithCells="1">
              <from>
                <xdr:col>11</xdr:col>
                <xdr:colOff>906780</xdr:colOff>
                <xdr:row>27</xdr:row>
                <xdr:rowOff>38100</xdr:rowOff>
              </from>
              <to>
                <xdr:col>11</xdr:col>
                <xdr:colOff>2103120</xdr:colOff>
                <xdr:row>27</xdr:row>
                <xdr:rowOff>251460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8" r:id="rId32" name="cbUseDefaultLevelSecond">
          <controlPr defaultSize="0" autoFill="0" autoLine="0" autoPict="0">
            <anchor moveWithCells="1">
              <from>
                <xdr:col>2</xdr:col>
                <xdr:colOff>121920</xdr:colOff>
                <xdr:row>30</xdr:row>
                <xdr:rowOff>0</xdr:rowOff>
              </from>
              <to>
                <xdr:col>2</xdr:col>
                <xdr:colOff>1021080</xdr:colOff>
                <xdr:row>32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9" r:id="rId33" name="cbUseLeafLevelSecond">
          <controlPr defaultSize="0" autoFill="0" autoLine="0" autoPict="0">
            <anchor moveWithCells="1">
              <from>
                <xdr:col>2</xdr:col>
                <xdr:colOff>121920</xdr:colOff>
                <xdr:row>33</xdr:row>
                <xdr:rowOff>0</xdr:rowOff>
              </from>
              <to>
                <xdr:col>2</xdr:col>
                <xdr:colOff>1021080</xdr:colOff>
                <xdr:row>35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0" r:id="rId34" name="cbUseSpecificLevelSecond">
          <controlPr defaultSize="0" autoFill="0" autoLine="0" autoPict="0">
            <anchor moveWithCells="1">
              <from>
                <xdr:col>2</xdr:col>
                <xdr:colOff>121920</xdr:colOff>
                <xdr:row>36</xdr:row>
                <xdr:rowOff>38100</xdr:rowOff>
              </from>
              <to>
                <xdr:col>2</xdr:col>
                <xdr:colOff>1021080</xdr:colOff>
                <xdr:row>37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1" r:id="rId35" name="AddLevel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46</xdr:row>
                <xdr:rowOff>22860</xdr:rowOff>
              </from>
              <to>
                <xdr:col>3</xdr:col>
                <xdr:colOff>2125980</xdr:colOff>
                <xdr:row>47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2" r:id="rId36" name="RemoveLevel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2232660</xdr:colOff>
                <xdr:row>46</xdr:row>
                <xdr:rowOff>22860</xdr:rowOff>
              </from>
              <to>
                <xdr:col>3</xdr:col>
                <xdr:colOff>4297680</xdr:colOff>
                <xdr:row>47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4" r:id="rId37" name="Group Box 28">
          <controlPr defaultSize="0" autoPict="0">
            <anchor moveWithCells="1">
              <from>
                <xdr:col>1</xdr:col>
                <xdr:colOff>0</xdr:colOff>
                <xdr:row>52</xdr:row>
                <xdr:rowOff>0</xdr:rowOff>
              </from>
              <to>
                <xdr:col>11</xdr:col>
                <xdr:colOff>2362200</xdr:colOff>
                <xdr:row>53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5" r:id="rId38" name="obMember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52</xdr:row>
                <xdr:rowOff>60960</xdr:rowOff>
              </from>
              <to>
                <xdr:col>3</xdr:col>
                <xdr:colOff>2613660</xdr:colOff>
                <xdr:row>52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6" r:id="rId39" name="obMember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52</xdr:row>
                <xdr:rowOff>60960</xdr:rowOff>
              </from>
              <to>
                <xdr:col>3</xdr:col>
                <xdr:colOff>449580</xdr:colOff>
                <xdr:row>52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7" r:id="rId40" name="cbApplyCustomMemberDefaultFirst">
          <controlPr defaultSize="0" autoFill="0" autoLine="0" autoPict="0">
            <anchor moveWithCells="1">
              <from>
                <xdr:col>2</xdr:col>
                <xdr:colOff>121920</xdr:colOff>
                <xdr:row>138</xdr:row>
                <xdr:rowOff>198120</xdr:rowOff>
              </from>
              <to>
                <xdr:col>2</xdr:col>
                <xdr:colOff>1021080</xdr:colOff>
                <xdr:row>141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8" r:id="rId41" name="cbApplyCalculatedMemberFirst">
          <controlPr defaultSize="0" autoFill="0" autoLine="0" autoPict="0">
            <anchor moveWithCells="1">
              <from>
                <xdr:col>2</xdr:col>
                <xdr:colOff>121920</xdr:colOff>
                <xdr:row>141</xdr:row>
                <xdr:rowOff>45720</xdr:rowOff>
              </from>
              <to>
                <xdr:col>2</xdr:col>
                <xdr:colOff>1021080</xdr:colOff>
                <xdr:row>144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9" r:id="rId42" name="cbApplyImputableMemberFirst">
          <controlPr defaultSize="0" autoFill="0" autoLine="0" autoPict="0">
            <anchor moveWithCells="1">
              <from>
                <xdr:col>2</xdr:col>
                <xdr:colOff>121920</xdr:colOff>
                <xdr:row>145</xdr:row>
                <xdr:rowOff>0</xdr:rowOff>
              </from>
              <to>
                <xdr:col>2</xdr:col>
                <xdr:colOff>1021080</xdr:colOff>
                <xdr:row>147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0" r:id="rId43" name="cbApplyLocalMemberFirst">
          <controlPr defaultSize="0" autoFill="0" autoLine="0" autoPict="0">
            <anchor moveWithCells="1">
              <from>
                <xdr:col>2</xdr:col>
                <xdr:colOff>121920</xdr:colOff>
                <xdr:row>148</xdr:row>
                <xdr:rowOff>0</xdr:rowOff>
              </from>
              <to>
                <xdr:col>2</xdr:col>
                <xdr:colOff>1021080</xdr:colOff>
                <xdr:row>150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1" r:id="rId44" name="cbApplyChangedMemberFirst">
          <controlPr defaultSize="0" autoFill="0" autoLine="0" autoPict="0">
            <anchor moveWithCells="1">
              <from>
                <xdr:col>2</xdr:col>
                <xdr:colOff>121920</xdr:colOff>
                <xdr:row>151</xdr:row>
                <xdr:rowOff>0</xdr:rowOff>
              </from>
              <to>
                <xdr:col>2</xdr:col>
                <xdr:colOff>1021080</xdr:colOff>
                <xdr:row>153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2" r:id="rId45" name="cbApplySpecificMemberFirst">
          <controlPr defaultSize="0" autoFill="0" autoLine="0" autoPict="0">
            <anchor moveWithCells="1">
              <from>
                <xdr:col>2</xdr:col>
                <xdr:colOff>121920</xdr:colOff>
                <xdr:row>154</xdr:row>
                <xdr:rowOff>45720</xdr:rowOff>
              </from>
              <to>
                <xdr:col>2</xdr:col>
                <xdr:colOff>1021080</xdr:colOff>
                <xdr:row>156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3" r:id="rId46" name="AddMember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159</xdr:row>
                <xdr:rowOff>22860</xdr:rowOff>
              </from>
              <to>
                <xdr:col>3</xdr:col>
                <xdr:colOff>4290060</xdr:colOff>
                <xdr:row>159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4" r:id="rId47" name="cbApplyCustomMemberDefaultSecond">
          <controlPr defaultSize="0" autoFill="0" autoLine="0" autoPict="0">
            <anchor moveWithCells="1">
              <from>
                <xdr:col>2</xdr:col>
                <xdr:colOff>121920</xdr:colOff>
                <xdr:row>55</xdr:row>
                <xdr:rowOff>0</xdr:rowOff>
              </from>
              <to>
                <xdr:col>2</xdr:col>
                <xdr:colOff>1021080</xdr:colOff>
                <xdr:row>57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5" r:id="rId48" name="cbApplyCalculatedMemberSecond">
          <controlPr defaultSize="0" autoFill="0" autoLine="0" autoPict="0">
            <anchor moveWithCells="1">
              <from>
                <xdr:col>2</xdr:col>
                <xdr:colOff>121920</xdr:colOff>
                <xdr:row>57</xdr:row>
                <xdr:rowOff>45720</xdr:rowOff>
              </from>
              <to>
                <xdr:col>2</xdr:col>
                <xdr:colOff>1021080</xdr:colOff>
                <xdr:row>60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6" r:id="rId49" name="cbApplyImputableMemberSecond">
          <controlPr defaultSize="0" autoFill="0" autoLine="0" autoPict="0">
            <anchor moveWithCells="1">
              <from>
                <xdr:col>2</xdr:col>
                <xdr:colOff>121920</xdr:colOff>
                <xdr:row>61</xdr:row>
                <xdr:rowOff>0</xdr:rowOff>
              </from>
              <to>
                <xdr:col>2</xdr:col>
                <xdr:colOff>1021080</xdr:colOff>
                <xdr:row>63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7" r:id="rId50" name="cbApplyLocalMemberSecond">
          <controlPr defaultSize="0" autoFill="0" autoLine="0" autoPict="0">
            <anchor moveWithCells="1">
              <from>
                <xdr:col>2</xdr:col>
                <xdr:colOff>121920</xdr:colOff>
                <xdr:row>64</xdr:row>
                <xdr:rowOff>0</xdr:rowOff>
              </from>
              <to>
                <xdr:col>2</xdr:col>
                <xdr:colOff>1021080</xdr:colOff>
                <xdr:row>66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8" r:id="rId51" name="cbApplyChangedMemberSecond">
          <controlPr defaultSize="0" autoFill="0" autoLine="0" autoPict="0">
            <anchor moveWithCells="1">
              <from>
                <xdr:col>2</xdr:col>
                <xdr:colOff>121920</xdr:colOff>
                <xdr:row>67</xdr:row>
                <xdr:rowOff>0</xdr:rowOff>
              </from>
              <to>
                <xdr:col>2</xdr:col>
                <xdr:colOff>1021080</xdr:colOff>
                <xdr:row>69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9" r:id="rId52" name="cbApplySpecificMemberSecond">
          <controlPr defaultSize="0" autoFill="0" autoLine="0" autoPict="0">
            <anchor moveWithCells="1">
              <from>
                <xdr:col>2</xdr:col>
                <xdr:colOff>121920</xdr:colOff>
                <xdr:row>70</xdr:row>
                <xdr:rowOff>45720</xdr:rowOff>
              </from>
              <to>
                <xdr:col>2</xdr:col>
                <xdr:colOff>1021080</xdr:colOff>
                <xdr:row>71</xdr:row>
                <xdr:rowOff>198120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0" r:id="rId53" name="AddMember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135</xdr:row>
                <xdr:rowOff>22860</xdr:rowOff>
              </from>
              <to>
                <xdr:col>3</xdr:col>
                <xdr:colOff>4290060</xdr:colOff>
                <xdr:row>135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2" r:id="rId54" name="Group Box 46">
          <controlPr defaultSize="0" autoPict="0">
            <anchor moveWithCells="1">
              <from>
                <xdr:col>1</xdr:col>
                <xdr:colOff>0</xdr:colOff>
                <xdr:row>164</xdr:row>
                <xdr:rowOff>0</xdr:rowOff>
              </from>
              <to>
                <xdr:col>11</xdr:col>
                <xdr:colOff>2362200</xdr:colOff>
                <xdr:row>165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3" r:id="rId55" name="obOddEven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164</xdr:row>
                <xdr:rowOff>68580</xdr:rowOff>
              </from>
              <to>
                <xdr:col>3</xdr:col>
                <xdr:colOff>2613660</xdr:colOff>
                <xdr:row>164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4" r:id="rId56" name="obOddEven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164</xdr:row>
                <xdr:rowOff>68580</xdr:rowOff>
              </from>
              <to>
                <xdr:col>3</xdr:col>
                <xdr:colOff>449580</xdr:colOff>
                <xdr:row>164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5" r:id="rId57" name="cbUseOddFirst">
          <controlPr defaultSize="0" autoFill="0" autoLine="0" autoPict="0">
            <anchor moveWithCells="1">
              <from>
                <xdr:col>2</xdr:col>
                <xdr:colOff>121920</xdr:colOff>
                <xdr:row>167</xdr:row>
                <xdr:rowOff>0</xdr:rowOff>
              </from>
              <to>
                <xdr:col>2</xdr:col>
                <xdr:colOff>1021080</xdr:colOff>
                <xdr:row>169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6" r:id="rId58" name="cbUseEvenFirst">
          <controlPr defaultSize="0" autoFill="0" autoLine="0" autoPict="0">
            <anchor moveWithCells="1">
              <from>
                <xdr:col>2</xdr:col>
                <xdr:colOff>121920</xdr:colOff>
                <xdr:row>170</xdr:row>
                <xdr:rowOff>0</xdr:rowOff>
              </from>
              <to>
                <xdr:col>2</xdr:col>
                <xdr:colOff>1021080</xdr:colOff>
                <xdr:row>172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7" r:id="rId59" name="cbUseOddSecond">
          <controlPr defaultSize="0" autoFill="0" autoLine="0" autoPict="0">
            <anchor moveWithCells="1">
              <from>
                <xdr:col>2</xdr:col>
                <xdr:colOff>121920</xdr:colOff>
                <xdr:row>175</xdr:row>
                <xdr:rowOff>0</xdr:rowOff>
              </from>
              <to>
                <xdr:col>2</xdr:col>
                <xdr:colOff>1021080</xdr:colOff>
                <xdr:row>177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8" r:id="rId60" name="cbUseEvenSecond">
          <controlPr defaultSize="0" autoFill="0" autoLine="0" autoPict="0">
            <anchor moveWithCells="1">
              <from>
                <xdr:col>2</xdr:col>
                <xdr:colOff>121920</xdr:colOff>
                <xdr:row>177</xdr:row>
                <xdr:rowOff>45720</xdr:rowOff>
              </from>
              <to>
                <xdr:col>2</xdr:col>
                <xdr:colOff>1021080</xdr:colOff>
                <xdr:row>180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0" r:id="rId61" name="cbUseDefaultPageHeaderFormat">
          <controlPr defaultSize="0" autoFill="0" autoLine="0" autoPict="0">
            <anchor moveWithCells="1">
              <from>
                <xdr:col>2</xdr:col>
                <xdr:colOff>121920</xdr:colOff>
                <xdr:row>185</xdr:row>
                <xdr:rowOff>198120</xdr:rowOff>
              </from>
              <to>
                <xdr:col>2</xdr:col>
                <xdr:colOff>1021080</xdr:colOff>
                <xdr:row>188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1" r:id="rId62" name="cbUseDimensionFormatting">
          <controlPr defaultSize="0" autoFill="0" autoLine="0" autoPict="0">
            <anchor moveWithCells="1">
              <from>
                <xdr:col>2</xdr:col>
                <xdr:colOff>121920</xdr:colOff>
                <xdr:row>189</xdr:row>
                <xdr:rowOff>0</xdr:rowOff>
              </from>
              <to>
                <xdr:col>2</xdr:col>
                <xdr:colOff>1021080</xdr:colOff>
                <xdr:row>190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2" r:id="rId63" name="AddDimension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191</xdr:row>
                <xdr:rowOff>22860</xdr:rowOff>
              </from>
              <to>
                <xdr:col>3</xdr:col>
                <xdr:colOff>4290060</xdr:colOff>
                <xdr:row>192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4" r:id="rId64" name="AddedMember2_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73</xdr:row>
                <xdr:rowOff>0</xdr:rowOff>
              </from>
              <to>
                <xdr:col>13</xdr:col>
                <xdr:colOff>266700</xdr:colOff>
                <xdr:row>74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6" r:id="rId65" name="AddedMember2_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76</xdr:row>
                <xdr:rowOff>0</xdr:rowOff>
              </from>
              <to>
                <xdr:col>13</xdr:col>
                <xdr:colOff>266700</xdr:colOff>
                <xdr:row>77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8" r:id="rId66" name="AddedMember2_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78</xdr:row>
                <xdr:rowOff>45720</xdr:rowOff>
              </from>
              <to>
                <xdr:col>13</xdr:col>
                <xdr:colOff>266700</xdr:colOff>
                <xdr:row>79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0" r:id="rId67" name="AddedMember2_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81</xdr:row>
                <xdr:rowOff>45720</xdr:rowOff>
              </from>
              <to>
                <xdr:col>13</xdr:col>
                <xdr:colOff>266700</xdr:colOff>
                <xdr:row>83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2" r:id="rId68" name="AddedMember2_5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85</xdr:row>
                <xdr:rowOff>0</xdr:rowOff>
              </from>
              <to>
                <xdr:col>13</xdr:col>
                <xdr:colOff>266700</xdr:colOff>
                <xdr:row>86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4" r:id="rId69" name="AddedMember2_6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88</xdr:row>
                <xdr:rowOff>0</xdr:rowOff>
              </from>
              <to>
                <xdr:col>13</xdr:col>
                <xdr:colOff>266700</xdr:colOff>
                <xdr:row>89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8" r:id="rId70" name="AddedMember2_7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91</xdr:row>
                <xdr:rowOff>0</xdr:rowOff>
              </from>
              <to>
                <xdr:col>13</xdr:col>
                <xdr:colOff>266700</xdr:colOff>
                <xdr:row>92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70" r:id="rId71" name="AddedMember2_8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93</xdr:row>
                <xdr:rowOff>45720</xdr:rowOff>
              </from>
              <to>
                <xdr:col>13</xdr:col>
                <xdr:colOff>266700</xdr:colOff>
                <xdr:row>95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76" r:id="rId72" name="AddedMember2_9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96</xdr:row>
                <xdr:rowOff>45720</xdr:rowOff>
              </from>
              <to>
                <xdr:col>13</xdr:col>
                <xdr:colOff>266700</xdr:colOff>
                <xdr:row>97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78" r:id="rId73" name="AddedMember2_10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99</xdr:row>
                <xdr:rowOff>45720</xdr:rowOff>
              </from>
              <to>
                <xdr:col>13</xdr:col>
                <xdr:colOff>266700</xdr:colOff>
                <xdr:row>101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80" r:id="rId74" name="AddedMember2_1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103</xdr:row>
                <xdr:rowOff>0</xdr:rowOff>
              </from>
              <to>
                <xdr:col>13</xdr:col>
                <xdr:colOff>266700</xdr:colOff>
                <xdr:row>104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82" r:id="rId75" name="AddedMember2_1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106</xdr:row>
                <xdr:rowOff>0</xdr:rowOff>
              </from>
              <to>
                <xdr:col>13</xdr:col>
                <xdr:colOff>266700</xdr:colOff>
                <xdr:row>107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84" r:id="rId76" name="AddedMember2_1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109</xdr:row>
                <xdr:rowOff>0</xdr:rowOff>
              </from>
              <to>
                <xdr:col>13</xdr:col>
                <xdr:colOff>266700</xdr:colOff>
                <xdr:row>110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94" r:id="rId77" name="AddedMember2_1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111</xdr:row>
                <xdr:rowOff>45720</xdr:rowOff>
              </from>
              <to>
                <xdr:col>13</xdr:col>
                <xdr:colOff>266700</xdr:colOff>
                <xdr:row>112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96" r:id="rId78" name="AddedMember2_15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114</xdr:row>
                <xdr:rowOff>45720</xdr:rowOff>
              </from>
              <to>
                <xdr:col>13</xdr:col>
                <xdr:colOff>266700</xdr:colOff>
                <xdr:row>116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98" r:id="rId79" name="AddedMember2_16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117</xdr:row>
                <xdr:rowOff>45720</xdr:rowOff>
              </from>
              <to>
                <xdr:col>13</xdr:col>
                <xdr:colOff>266700</xdr:colOff>
                <xdr:row>119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0" r:id="rId80" name="AddedMember2_17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121</xdr:row>
                <xdr:rowOff>0</xdr:rowOff>
              </from>
              <to>
                <xdr:col>13</xdr:col>
                <xdr:colOff>266700</xdr:colOff>
                <xdr:row>122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2" r:id="rId81" name="AddedMember2_18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124</xdr:row>
                <xdr:rowOff>0</xdr:rowOff>
              </from>
              <to>
                <xdr:col>13</xdr:col>
                <xdr:colOff>266700</xdr:colOff>
                <xdr:row>125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4" r:id="rId82" name="AddedMember2_19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127</xdr:row>
                <xdr:rowOff>0</xdr:rowOff>
              </from>
              <to>
                <xdr:col>13</xdr:col>
                <xdr:colOff>266700</xdr:colOff>
                <xdr:row>128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6" r:id="rId83" name="AddedMember1_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156</xdr:row>
                <xdr:rowOff>45720</xdr:rowOff>
              </from>
              <to>
                <xdr:col>13</xdr:col>
                <xdr:colOff>266700</xdr:colOff>
                <xdr:row>158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8" r:id="rId84" name="AddedMember2_20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129</xdr:row>
                <xdr:rowOff>45720</xdr:rowOff>
              </from>
              <to>
                <xdr:col>13</xdr:col>
                <xdr:colOff>266700</xdr:colOff>
                <xdr:row>131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10" r:id="rId85" name="AddedMember2_2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132</xdr:row>
                <xdr:rowOff>45720</xdr:rowOff>
              </from>
              <to>
                <xdr:col>13</xdr:col>
                <xdr:colOff>266700</xdr:colOff>
                <xdr:row>134</xdr:row>
                <xdr:rowOff>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CY1268"/>
  <sheetViews>
    <sheetView showGridLines="0" showRowColHeaders="0" tabSelected="1" topLeftCell="L38" zoomScale="80" zoomScaleNormal="80" workbookViewId="0">
      <selection activeCell="Q45" sqref="Q45:R46"/>
    </sheetView>
  </sheetViews>
  <sheetFormatPr baseColWidth="10" defaultColWidth="11.44140625" defaultRowHeight="14.4" outlineLevelRow="1" outlineLevelCol="1" x14ac:dyDescent="0.3"/>
  <cols>
    <col min="1" max="1" width="21.5546875" hidden="1" customWidth="1" outlineLevel="1"/>
    <col min="2" max="2" width="17" hidden="1" customWidth="1" outlineLevel="1"/>
    <col min="3" max="3" width="14.33203125" hidden="1" customWidth="1" outlineLevel="1"/>
    <col min="4" max="4" width="21.33203125" hidden="1" customWidth="1" outlineLevel="1"/>
    <col min="5" max="6" width="12.44140625" hidden="1" customWidth="1" outlineLevel="1"/>
    <col min="7" max="8" width="12" hidden="1" customWidth="1" outlineLevel="1"/>
    <col min="9" max="9" width="12.6640625" hidden="1" customWidth="1" outlineLevel="1"/>
    <col min="10" max="10" width="17.33203125" hidden="1" customWidth="1" outlineLevel="1"/>
    <col min="11" max="11" width="16.44140625" hidden="1" customWidth="1" outlineLevel="1"/>
    <col min="12" max="12" width="8.109375" customWidth="1" collapsed="1"/>
    <col min="13" max="13" width="16.88671875" hidden="1" customWidth="1"/>
    <col min="14" max="14" width="11.44140625" hidden="1" customWidth="1"/>
    <col min="15" max="15" width="16.33203125" hidden="1" customWidth="1"/>
    <col min="16" max="16" width="13.44140625" hidden="1" customWidth="1"/>
    <col min="17" max="17" width="14.88671875" customWidth="1"/>
    <col min="18" max="18" width="64.109375" customWidth="1"/>
    <col min="19" max="19" width="16" bestFit="1" customWidth="1"/>
    <col min="20" max="20" width="75" customWidth="1"/>
    <col min="21" max="21" width="17.5546875" bestFit="1" customWidth="1"/>
    <col min="22" max="22" width="70.6640625" customWidth="1"/>
    <col min="23" max="23" width="11.88671875" hidden="1" customWidth="1"/>
    <col min="24" max="24" width="18.5546875" hidden="1" customWidth="1"/>
    <col min="25" max="25" width="17.88671875" bestFit="1" customWidth="1"/>
    <col min="26" max="27" width="17.33203125" bestFit="1" customWidth="1"/>
    <col min="28" max="28" width="19.5546875" bestFit="1" customWidth="1"/>
    <col min="29" max="29" width="18.88671875" bestFit="1" customWidth="1"/>
    <col min="30" max="30" width="18.33203125" bestFit="1" customWidth="1"/>
    <col min="31" max="31" width="19.44140625" style="101" bestFit="1" customWidth="1"/>
    <col min="32" max="32" width="17.88671875" bestFit="1" customWidth="1"/>
    <col min="33" max="33" width="17.88671875" style="101" customWidth="1"/>
    <col min="34" max="34" width="50.6640625" customWidth="1"/>
    <col min="35" max="35" width="15.5546875" hidden="1" customWidth="1"/>
    <col min="36" max="39" width="24.33203125" customWidth="1"/>
    <col min="40" max="40" width="14.44140625" customWidth="1"/>
    <col min="41" max="41" width="19.5546875" customWidth="1"/>
    <col min="42" max="44" width="24.6640625" customWidth="1"/>
    <col min="45" max="48" width="29.44140625" customWidth="1"/>
    <col min="49" max="52" width="32" customWidth="1"/>
    <col min="53" max="56" width="28.88671875" customWidth="1"/>
    <col min="57" max="60" width="24.6640625" customWidth="1"/>
    <col min="61" max="64" width="29.44140625" customWidth="1"/>
    <col min="65" max="68" width="32" customWidth="1"/>
    <col min="69" max="72" width="28.88671875" customWidth="1"/>
    <col min="73" max="76" width="24.6640625" customWidth="1"/>
    <col min="77" max="80" width="29.44140625" customWidth="1"/>
    <col min="81" max="84" width="32" customWidth="1"/>
    <col min="85" max="94" width="28.88671875" customWidth="1"/>
    <col min="95" max="95" width="7.6640625" customWidth="1"/>
    <col min="96" max="96" width="23.5546875" customWidth="1"/>
    <col min="97" max="97" width="29" customWidth="1"/>
    <col min="98" max="98" width="6.33203125" customWidth="1"/>
    <col min="99" max="99" width="7.109375" customWidth="1"/>
    <col min="100" max="100" width="7.6640625" customWidth="1"/>
    <col min="101" max="101" width="23.5546875" customWidth="1"/>
    <col min="102" max="102" width="25.44140625" customWidth="1"/>
    <col min="103" max="103" width="6.33203125" customWidth="1"/>
    <col min="104" max="104" width="7.109375" customWidth="1"/>
    <col min="105" max="105" width="7.6640625" customWidth="1"/>
    <col min="106" max="106" width="23.5546875" customWidth="1"/>
    <col min="107" max="107" width="22.44140625" customWidth="1"/>
    <col min="108" max="108" width="6.33203125" customWidth="1"/>
    <col min="109" max="109" width="7.109375" customWidth="1"/>
    <col min="110" max="110" width="7.6640625" customWidth="1"/>
    <col min="111" max="111" width="23.5546875" customWidth="1"/>
    <col min="112" max="112" width="25.44140625" customWidth="1"/>
    <col min="113" max="113" width="6.33203125" customWidth="1"/>
    <col min="114" max="114" width="7.109375" customWidth="1"/>
    <col min="115" max="115" width="7.6640625" customWidth="1"/>
    <col min="116" max="116" width="23.5546875" customWidth="1"/>
    <col min="117" max="117" width="29" customWidth="1"/>
    <col min="118" max="118" width="6.33203125" customWidth="1"/>
    <col min="119" max="119" width="7.109375" customWidth="1"/>
    <col min="120" max="120" width="7.6640625" customWidth="1"/>
    <col min="121" max="121" width="23.5546875" customWidth="1"/>
    <col min="122" max="122" width="25.44140625" customWidth="1"/>
    <col min="123" max="123" width="6.33203125" customWidth="1"/>
    <col min="124" max="124" width="7.109375" customWidth="1"/>
    <col min="125" max="125" width="7.6640625" customWidth="1"/>
    <col min="126" max="126" width="23.5546875" customWidth="1"/>
    <col min="127" max="127" width="12.88671875" customWidth="1"/>
    <col min="128" max="128" width="6.33203125" customWidth="1"/>
    <col min="129" max="129" width="7.109375" customWidth="1"/>
    <col min="130" max="130" width="7.6640625" customWidth="1"/>
    <col min="131" max="131" width="23.5546875" customWidth="1"/>
    <col min="132" max="132" width="12.88671875" customWidth="1"/>
    <col min="133" max="133" width="6.33203125" customWidth="1"/>
    <col min="134" max="134" width="7.109375" customWidth="1"/>
    <col min="135" max="135" width="7.6640625" customWidth="1"/>
    <col min="136" max="136" width="23.5546875" customWidth="1"/>
    <col min="137" max="137" width="21.6640625" customWidth="1"/>
    <col min="138" max="138" width="6.33203125" customWidth="1"/>
    <col min="139" max="139" width="7.109375" customWidth="1"/>
    <col min="140" max="140" width="7.6640625" customWidth="1"/>
    <col min="141" max="141" width="23.5546875" customWidth="1"/>
    <col min="142" max="142" width="29.33203125" customWidth="1"/>
    <col min="143" max="143" width="6.33203125" customWidth="1"/>
    <col min="144" max="144" width="7.109375" customWidth="1"/>
    <col min="145" max="145" width="7.6640625" customWidth="1"/>
    <col min="146" max="146" width="23.5546875" customWidth="1"/>
    <col min="147" max="147" width="7.109375" customWidth="1"/>
    <col min="148" max="148" width="6.33203125" customWidth="1"/>
    <col min="149" max="149" width="7.109375" customWidth="1"/>
    <col min="150" max="150" width="7.6640625" customWidth="1"/>
    <col min="151" max="151" width="23.5546875" customWidth="1"/>
    <col min="152" max="152" width="16.88671875" customWidth="1"/>
    <col min="153" max="153" width="6.33203125" customWidth="1"/>
    <col min="154" max="154" width="7.109375" customWidth="1"/>
    <col min="155" max="155" width="7.6640625" customWidth="1"/>
    <col min="156" max="156" width="23.5546875" customWidth="1"/>
    <col min="157" max="157" width="18" customWidth="1"/>
    <col min="158" max="158" width="6.33203125" customWidth="1"/>
    <col min="159" max="159" width="7.109375" customWidth="1"/>
    <col min="160" max="160" width="7.6640625" customWidth="1"/>
    <col min="161" max="161" width="23.5546875" customWidth="1"/>
    <col min="162" max="162" width="11.88671875" customWidth="1"/>
    <col min="163" max="163" width="6.33203125" customWidth="1"/>
    <col min="164" max="164" width="7.109375" customWidth="1"/>
    <col min="165" max="165" width="7.6640625" customWidth="1"/>
    <col min="166" max="166" width="23.5546875" customWidth="1"/>
    <col min="167" max="167" width="35.44140625" customWidth="1"/>
    <col min="168" max="168" width="6.33203125" customWidth="1"/>
    <col min="169" max="169" width="7.109375" customWidth="1"/>
    <col min="170" max="170" width="7.6640625" customWidth="1"/>
    <col min="171" max="171" width="23.5546875" customWidth="1"/>
    <col min="172" max="172" width="56.109375" customWidth="1"/>
    <col min="173" max="173" width="6.33203125" customWidth="1"/>
    <col min="174" max="174" width="7.109375" customWidth="1"/>
    <col min="175" max="175" width="7.6640625" customWidth="1"/>
    <col min="176" max="176" width="23.5546875" customWidth="1"/>
    <col min="177" max="177" width="13" customWidth="1"/>
    <col min="178" max="178" width="6.33203125" customWidth="1"/>
    <col min="179" max="179" width="7.109375" customWidth="1"/>
    <col min="180" max="180" width="7.6640625" customWidth="1"/>
    <col min="181" max="181" width="23.5546875" customWidth="1"/>
    <col min="182" max="182" width="48.88671875" customWidth="1"/>
    <col min="183" max="183" width="6.33203125" customWidth="1"/>
    <col min="184" max="184" width="7.109375" customWidth="1"/>
    <col min="185" max="185" width="7.6640625" customWidth="1"/>
    <col min="186" max="186" width="23.5546875" customWidth="1"/>
    <col min="187" max="187" width="48.5546875" customWidth="1"/>
    <col min="188" max="188" width="6.33203125" customWidth="1"/>
    <col min="189" max="189" width="7.109375" customWidth="1"/>
    <col min="190" max="190" width="7.6640625" customWidth="1"/>
    <col min="191" max="191" width="23.5546875" customWidth="1"/>
    <col min="192" max="192" width="17.33203125" customWidth="1"/>
    <col min="193" max="193" width="6.33203125" customWidth="1"/>
    <col min="194" max="194" width="7.109375" customWidth="1"/>
    <col min="195" max="195" width="7.6640625" customWidth="1"/>
    <col min="196" max="196" width="23.5546875" customWidth="1"/>
    <col min="197" max="197" width="26.6640625" customWidth="1"/>
    <col min="198" max="198" width="6.33203125" customWidth="1"/>
    <col min="199" max="199" width="7.109375" customWidth="1"/>
    <col min="200" max="200" width="7.6640625" customWidth="1"/>
    <col min="201" max="201" width="23.5546875" customWidth="1"/>
    <col min="202" max="202" width="43.44140625" customWidth="1"/>
    <col min="203" max="203" width="6.33203125" customWidth="1"/>
    <col min="204" max="204" width="7.109375" customWidth="1"/>
    <col min="205" max="205" width="7.6640625" customWidth="1"/>
    <col min="206" max="206" width="23.5546875" customWidth="1"/>
    <col min="207" max="207" width="27.44140625" customWidth="1"/>
    <col min="208" max="208" width="6.33203125" customWidth="1"/>
    <col min="209" max="209" width="7.109375" customWidth="1"/>
    <col min="210" max="210" width="7.6640625" customWidth="1"/>
    <col min="211" max="211" width="23.5546875" customWidth="1"/>
    <col min="212" max="212" width="17.5546875" customWidth="1"/>
    <col min="213" max="213" width="6.33203125" customWidth="1"/>
    <col min="214" max="214" width="7.109375" customWidth="1"/>
    <col min="215" max="215" width="7.6640625" customWidth="1"/>
    <col min="216" max="216" width="23.5546875" customWidth="1"/>
    <col min="217" max="217" width="21.6640625" customWidth="1"/>
    <col min="218" max="218" width="6.33203125" customWidth="1"/>
    <col min="219" max="219" width="7.109375" customWidth="1"/>
    <col min="220" max="220" width="7.6640625" customWidth="1"/>
    <col min="221" max="221" width="23.5546875" customWidth="1"/>
    <col min="222" max="222" width="12.88671875" customWidth="1"/>
    <col min="223" max="223" width="6.33203125" customWidth="1"/>
    <col min="224" max="224" width="7.109375" customWidth="1"/>
    <col min="225" max="225" width="7.6640625" customWidth="1"/>
    <col min="226" max="226" width="23.5546875" customWidth="1"/>
    <col min="227" max="227" width="12.88671875" customWidth="1"/>
    <col min="228" max="228" width="6.33203125" customWidth="1"/>
    <col min="229" max="229" width="7.109375" customWidth="1"/>
    <col min="230" max="230" width="7.6640625" customWidth="1"/>
    <col min="231" max="231" width="23.5546875" customWidth="1"/>
    <col min="232" max="232" width="21.6640625" customWidth="1"/>
    <col min="233" max="233" width="6.33203125" customWidth="1"/>
    <col min="234" max="234" width="7.109375" customWidth="1"/>
    <col min="235" max="235" width="7.6640625" customWidth="1"/>
    <col min="236" max="236" width="23.5546875" customWidth="1"/>
    <col min="237" max="237" width="29.33203125" customWidth="1"/>
    <col min="238" max="238" width="6.33203125" customWidth="1"/>
    <col min="239" max="239" width="7.109375" customWidth="1"/>
    <col min="240" max="240" width="7.6640625" customWidth="1"/>
    <col min="241" max="241" width="23.5546875" customWidth="1"/>
    <col min="242" max="242" width="7.109375" customWidth="1"/>
    <col min="243" max="243" width="6.33203125" customWidth="1"/>
    <col min="244" max="244" width="7.109375" customWidth="1"/>
    <col min="245" max="245" width="7.6640625" customWidth="1"/>
    <col min="246" max="246" width="23.5546875" customWidth="1"/>
    <col min="247" max="247" width="16.88671875" customWidth="1"/>
    <col min="248" max="248" width="6.33203125" customWidth="1"/>
    <col min="249" max="249" width="7.109375" customWidth="1"/>
    <col min="250" max="250" width="7.6640625" customWidth="1"/>
    <col min="251" max="251" width="23.5546875" customWidth="1"/>
    <col min="252" max="252" width="18" customWidth="1"/>
    <col min="253" max="253" width="6.33203125" customWidth="1"/>
    <col min="254" max="254" width="7.109375" customWidth="1"/>
    <col min="255" max="255" width="7.6640625" customWidth="1"/>
    <col min="256" max="256" width="23.5546875" customWidth="1"/>
    <col min="257" max="257" width="11.88671875" customWidth="1"/>
    <col min="258" max="258" width="6.33203125" customWidth="1"/>
    <col min="259" max="259" width="7.109375" customWidth="1"/>
    <col min="260" max="260" width="7.6640625" customWidth="1"/>
    <col min="261" max="261" width="23.5546875" customWidth="1"/>
    <col min="262" max="262" width="35.44140625" customWidth="1"/>
    <col min="263" max="263" width="6.33203125" customWidth="1"/>
    <col min="264" max="264" width="7.109375" customWidth="1"/>
    <col min="265" max="265" width="7.6640625" customWidth="1"/>
    <col min="266" max="266" width="23.5546875" customWidth="1"/>
    <col min="267" max="267" width="56.109375" customWidth="1"/>
    <col min="268" max="268" width="6.33203125" customWidth="1"/>
    <col min="269" max="269" width="7.109375" customWidth="1"/>
    <col min="270" max="270" width="7.6640625" customWidth="1"/>
    <col min="271" max="271" width="23.5546875" customWidth="1"/>
    <col min="272" max="272" width="13" customWidth="1"/>
    <col min="273" max="273" width="6.33203125" customWidth="1"/>
    <col min="274" max="274" width="7.109375" customWidth="1"/>
    <col min="275" max="275" width="7.6640625" customWidth="1"/>
    <col min="276" max="276" width="23.5546875" customWidth="1"/>
    <col min="277" max="277" width="48.88671875" customWidth="1"/>
    <col min="278" max="278" width="6.33203125" customWidth="1"/>
    <col min="279" max="279" width="7.109375" customWidth="1"/>
    <col min="280" max="280" width="7.6640625" customWidth="1"/>
    <col min="281" max="281" width="23.5546875" customWidth="1"/>
    <col min="282" max="282" width="48.5546875" customWidth="1"/>
    <col min="283" max="283" width="6.33203125" customWidth="1"/>
    <col min="284" max="284" width="7.109375" customWidth="1"/>
    <col min="285" max="285" width="7.6640625" customWidth="1"/>
    <col min="286" max="286" width="23.5546875" customWidth="1"/>
    <col min="287" max="287" width="17.33203125" customWidth="1"/>
    <col min="288" max="288" width="6.33203125" customWidth="1"/>
    <col min="289" max="289" width="7.109375" customWidth="1"/>
    <col min="290" max="290" width="7.6640625" customWidth="1"/>
    <col min="291" max="291" width="23.5546875" customWidth="1"/>
    <col min="292" max="292" width="26.6640625" customWidth="1"/>
    <col min="293" max="293" width="6.33203125" customWidth="1"/>
    <col min="294" max="294" width="7.109375" customWidth="1"/>
    <col min="295" max="295" width="7.6640625" customWidth="1"/>
    <col min="296" max="296" width="23.5546875" customWidth="1"/>
    <col min="297" max="297" width="43.44140625" customWidth="1"/>
    <col min="298" max="298" width="6.33203125" customWidth="1"/>
    <col min="299" max="299" width="7.109375" customWidth="1"/>
    <col min="300" max="300" width="7.6640625" customWidth="1"/>
    <col min="301" max="301" width="23.5546875" customWidth="1"/>
    <col min="302" max="302" width="27.44140625" customWidth="1"/>
    <col min="303" max="303" width="6.33203125" customWidth="1"/>
    <col min="304" max="304" width="7.109375" customWidth="1"/>
    <col min="305" max="305" width="7.6640625" customWidth="1"/>
    <col min="306" max="306" width="23.5546875" customWidth="1"/>
    <col min="307" max="307" width="17.5546875" customWidth="1"/>
    <col min="308" max="308" width="6.33203125" customWidth="1"/>
    <col min="309" max="309" width="7.109375" customWidth="1"/>
    <col min="310" max="310" width="7.6640625" customWidth="1"/>
    <col min="311" max="311" width="23.5546875" customWidth="1"/>
    <col min="312" max="312" width="21.6640625" customWidth="1"/>
    <col min="313" max="313" width="6.33203125" customWidth="1"/>
    <col min="314" max="314" width="7.109375" customWidth="1"/>
    <col min="315" max="315" width="7.6640625" customWidth="1"/>
    <col min="316" max="316" width="23.5546875" customWidth="1"/>
    <col min="317" max="317" width="12.88671875" customWidth="1"/>
    <col min="318" max="318" width="6.33203125" customWidth="1"/>
    <col min="319" max="319" width="7.109375" customWidth="1"/>
    <col min="320" max="320" width="7.6640625" customWidth="1"/>
    <col min="321" max="321" width="23.5546875" customWidth="1"/>
    <col min="322" max="322" width="12.88671875" customWidth="1"/>
    <col min="323" max="323" width="6.33203125" customWidth="1"/>
    <col min="324" max="324" width="7.109375" customWidth="1"/>
    <col min="325" max="325" width="7.6640625" customWidth="1"/>
    <col min="326" max="326" width="23.5546875" customWidth="1"/>
    <col min="327" max="327" width="21.6640625" customWidth="1"/>
    <col min="328" max="328" width="6.33203125" customWidth="1"/>
    <col min="329" max="329" width="7.109375" customWidth="1"/>
    <col min="330" max="330" width="7.6640625" customWidth="1"/>
    <col min="331" max="331" width="23.5546875" customWidth="1"/>
    <col min="332" max="332" width="29.33203125" customWidth="1"/>
    <col min="333" max="333" width="6.33203125" customWidth="1"/>
    <col min="334" max="334" width="7.109375" customWidth="1"/>
    <col min="335" max="335" width="7.6640625" customWidth="1"/>
    <col min="336" max="336" width="23.5546875" customWidth="1"/>
    <col min="337" max="337" width="7.109375" customWidth="1"/>
    <col min="338" max="338" width="6.33203125" customWidth="1"/>
    <col min="339" max="339" width="7.109375" customWidth="1"/>
    <col min="340" max="340" width="7.6640625" customWidth="1"/>
    <col min="341" max="341" width="23.5546875" customWidth="1"/>
    <col min="342" max="342" width="16.88671875" customWidth="1"/>
    <col min="343" max="343" width="6.33203125" customWidth="1"/>
    <col min="344" max="344" width="7.109375" customWidth="1"/>
    <col min="345" max="345" width="7.6640625" customWidth="1"/>
    <col min="346" max="346" width="23.5546875" customWidth="1"/>
    <col min="347" max="347" width="18" customWidth="1"/>
    <col min="348" max="348" width="6.33203125" customWidth="1"/>
    <col min="349" max="349" width="7.109375" customWidth="1"/>
    <col min="350" max="350" width="7.6640625" customWidth="1"/>
    <col min="351" max="351" width="23.5546875" customWidth="1"/>
    <col min="352" max="352" width="11.88671875" customWidth="1"/>
    <col min="353" max="353" width="6.33203125" customWidth="1"/>
    <col min="354" max="354" width="7.109375" customWidth="1"/>
    <col min="355" max="355" width="7.6640625" customWidth="1"/>
    <col min="356" max="356" width="23.5546875" customWidth="1"/>
    <col min="357" max="357" width="35.44140625" customWidth="1"/>
    <col min="358" max="358" width="6.33203125" customWidth="1"/>
    <col min="359" max="359" width="7.109375" customWidth="1"/>
    <col min="360" max="360" width="7.6640625" customWidth="1"/>
    <col min="361" max="361" width="23.5546875" customWidth="1"/>
    <col min="362" max="362" width="56.109375" customWidth="1"/>
    <col min="363" max="363" width="6.33203125" customWidth="1"/>
    <col min="364" max="364" width="7.109375" customWidth="1"/>
    <col min="365" max="365" width="7.6640625" customWidth="1"/>
    <col min="366" max="366" width="23.5546875" customWidth="1"/>
    <col min="367" max="367" width="13" customWidth="1"/>
    <col min="368" max="368" width="6.33203125" customWidth="1"/>
    <col min="369" max="369" width="7.109375" customWidth="1"/>
    <col min="370" max="370" width="7.6640625" customWidth="1"/>
    <col min="371" max="371" width="23.5546875" customWidth="1"/>
    <col min="372" max="372" width="48.88671875" customWidth="1"/>
    <col min="373" max="373" width="6.33203125" customWidth="1"/>
    <col min="374" max="374" width="7.109375" customWidth="1"/>
    <col min="375" max="375" width="7.6640625" customWidth="1"/>
    <col min="376" max="376" width="23.5546875" customWidth="1"/>
    <col min="377" max="377" width="48.5546875" customWidth="1"/>
    <col min="378" max="378" width="6.33203125" customWidth="1"/>
    <col min="379" max="379" width="7.109375" customWidth="1"/>
    <col min="380" max="380" width="7.6640625" customWidth="1"/>
    <col min="381" max="381" width="23.5546875" customWidth="1"/>
    <col min="382" max="382" width="17.33203125" customWidth="1"/>
    <col min="383" max="383" width="6.33203125" customWidth="1"/>
    <col min="384" max="384" width="7.109375" customWidth="1"/>
    <col min="385" max="385" width="7.6640625" customWidth="1"/>
    <col min="386" max="386" width="23.5546875" customWidth="1"/>
    <col min="387" max="387" width="26.6640625" customWidth="1"/>
    <col min="388" max="388" width="6.33203125" customWidth="1"/>
    <col min="389" max="389" width="7.109375" customWidth="1"/>
    <col min="390" max="390" width="7.6640625" customWidth="1"/>
    <col min="391" max="391" width="23.5546875" customWidth="1"/>
    <col min="392" max="392" width="43.44140625" customWidth="1"/>
    <col min="393" max="393" width="6.33203125" customWidth="1"/>
    <col min="394" max="394" width="7.109375" customWidth="1"/>
    <col min="395" max="395" width="7.6640625" customWidth="1"/>
    <col min="396" max="396" width="23.5546875" customWidth="1"/>
    <col min="397" max="397" width="27.44140625" customWidth="1"/>
    <col min="398" max="398" width="6.33203125" customWidth="1"/>
    <col min="399" max="399" width="7.109375" customWidth="1"/>
    <col min="400" max="400" width="7.6640625" customWidth="1"/>
    <col min="401" max="401" width="23.5546875" customWidth="1"/>
    <col min="402" max="402" width="17.5546875" customWidth="1"/>
    <col min="403" max="403" width="6.33203125" customWidth="1"/>
    <col min="404" max="404" width="7.109375" customWidth="1"/>
    <col min="405" max="405" width="7.6640625" customWidth="1"/>
    <col min="406" max="406" width="23.5546875" customWidth="1"/>
    <col min="407" max="407" width="21.6640625" customWidth="1"/>
    <col min="408" max="408" width="6.33203125" customWidth="1"/>
    <col min="409" max="409" width="7.109375" customWidth="1"/>
    <col min="410" max="410" width="7.6640625" customWidth="1"/>
    <col min="411" max="411" width="23.5546875" customWidth="1"/>
    <col min="412" max="412" width="12.88671875" customWidth="1"/>
    <col min="413" max="413" width="6.33203125" customWidth="1"/>
    <col min="414" max="414" width="7.109375" customWidth="1"/>
    <col min="415" max="415" width="7.6640625" customWidth="1"/>
    <col min="416" max="416" width="23.5546875" customWidth="1"/>
    <col min="417" max="417" width="12.88671875" customWidth="1"/>
    <col min="418" max="418" width="6.33203125" customWidth="1"/>
    <col min="419" max="419" width="7.109375" customWidth="1"/>
    <col min="420" max="420" width="7.6640625" customWidth="1"/>
    <col min="421" max="421" width="23.5546875" customWidth="1"/>
    <col min="422" max="422" width="21.6640625" customWidth="1"/>
    <col min="423" max="423" width="6.33203125" customWidth="1"/>
    <col min="424" max="424" width="7.109375" customWidth="1"/>
    <col min="425" max="425" width="7.6640625" customWidth="1"/>
    <col min="426" max="426" width="23.5546875" customWidth="1"/>
    <col min="427" max="427" width="29.33203125" customWidth="1"/>
    <col min="428" max="428" width="6.33203125" customWidth="1"/>
    <col min="429" max="429" width="7.109375" customWidth="1"/>
    <col min="430" max="430" width="7.6640625" customWidth="1"/>
    <col min="431" max="431" width="23.5546875" customWidth="1"/>
    <col min="432" max="432" width="7.109375" customWidth="1"/>
    <col min="433" max="433" width="6.33203125" customWidth="1"/>
    <col min="434" max="434" width="7.109375" customWidth="1"/>
    <col min="435" max="435" width="7.6640625" customWidth="1"/>
    <col min="436" max="436" width="23.5546875" customWidth="1"/>
    <col min="437" max="437" width="16.88671875" customWidth="1"/>
    <col min="438" max="438" width="6.33203125" customWidth="1"/>
    <col min="439" max="439" width="7.109375" customWidth="1"/>
    <col min="440" max="440" width="7.6640625" customWidth="1"/>
    <col min="441" max="441" width="23.5546875" customWidth="1"/>
    <col min="442" max="442" width="18" customWidth="1"/>
    <col min="443" max="443" width="6.33203125" customWidth="1"/>
    <col min="444" max="444" width="7.109375" customWidth="1"/>
    <col min="445" max="445" width="7.6640625" customWidth="1"/>
    <col min="446" max="446" width="23.5546875" customWidth="1"/>
    <col min="447" max="447" width="11.88671875" customWidth="1"/>
    <col min="448" max="448" width="6.33203125" customWidth="1"/>
    <col min="449" max="449" width="7.109375" customWidth="1"/>
    <col min="450" max="450" width="7.6640625" customWidth="1"/>
    <col min="451" max="451" width="23.5546875" customWidth="1"/>
    <col min="452" max="452" width="35.44140625" customWidth="1"/>
    <col min="453" max="453" width="6.33203125" customWidth="1"/>
    <col min="454" max="454" width="7.109375" customWidth="1"/>
    <col min="455" max="455" width="7.6640625" customWidth="1"/>
    <col min="456" max="456" width="23.5546875" customWidth="1"/>
    <col min="457" max="457" width="56.109375" customWidth="1"/>
    <col min="458" max="458" width="6.33203125" customWidth="1"/>
    <col min="459" max="459" width="7.109375" customWidth="1"/>
    <col min="460" max="460" width="7.6640625" customWidth="1"/>
    <col min="461" max="461" width="23.5546875" customWidth="1"/>
    <col min="462" max="462" width="13" customWidth="1"/>
    <col min="463" max="463" width="6.33203125" customWidth="1"/>
    <col min="464" max="464" width="7.109375" customWidth="1"/>
    <col min="465" max="465" width="7.6640625" customWidth="1"/>
    <col min="466" max="466" width="23.5546875" customWidth="1"/>
    <col min="467" max="467" width="48.88671875" customWidth="1"/>
    <col min="468" max="468" width="6.33203125" customWidth="1"/>
    <col min="469" max="469" width="7.109375" customWidth="1"/>
    <col min="470" max="470" width="7.6640625" customWidth="1"/>
    <col min="471" max="471" width="23.5546875" customWidth="1"/>
    <col min="472" max="472" width="48.5546875" customWidth="1"/>
    <col min="473" max="473" width="6.33203125" customWidth="1"/>
    <col min="474" max="474" width="7.109375" customWidth="1"/>
    <col min="475" max="475" width="7.6640625" customWidth="1"/>
    <col min="476" max="476" width="23.5546875" customWidth="1"/>
    <col min="477" max="477" width="17.33203125" customWidth="1"/>
    <col min="478" max="478" width="6.33203125" customWidth="1"/>
    <col min="479" max="479" width="7.109375" customWidth="1"/>
    <col min="480" max="480" width="7.6640625" customWidth="1"/>
    <col min="481" max="481" width="23.5546875" customWidth="1"/>
    <col min="482" max="482" width="26.6640625" customWidth="1"/>
    <col min="483" max="483" width="6.33203125" customWidth="1"/>
    <col min="484" max="484" width="7.109375" customWidth="1"/>
    <col min="485" max="485" width="7.6640625" customWidth="1"/>
    <col min="486" max="486" width="23.5546875" customWidth="1"/>
    <col min="487" max="487" width="43.44140625" customWidth="1"/>
    <col min="488" max="488" width="6.33203125" customWidth="1"/>
    <col min="489" max="489" width="7.109375" customWidth="1"/>
    <col min="490" max="490" width="7.6640625" customWidth="1"/>
    <col min="491" max="491" width="23.5546875" customWidth="1"/>
    <col min="492" max="492" width="27.44140625" customWidth="1"/>
    <col min="493" max="493" width="6.33203125" customWidth="1"/>
    <col min="494" max="494" width="7.109375" customWidth="1"/>
    <col min="495" max="495" width="7.6640625" customWidth="1"/>
    <col min="496" max="496" width="23.5546875" customWidth="1"/>
    <col min="497" max="497" width="17.5546875" customWidth="1"/>
    <col min="498" max="498" width="6.33203125" customWidth="1"/>
    <col min="499" max="499" width="7.109375" customWidth="1"/>
    <col min="500" max="500" width="7.6640625" customWidth="1"/>
    <col min="501" max="501" width="23.5546875" customWidth="1"/>
  </cols>
  <sheetData>
    <row r="1" spans="1:33" ht="15" hidden="1" outlineLevel="1" thickBot="1" x14ac:dyDescent="0.35">
      <c r="A1" s="245" t="s">
        <v>0</v>
      </c>
      <c r="B1" s="246"/>
      <c r="C1" s="246"/>
      <c r="D1" s="246"/>
      <c r="E1" s="246"/>
      <c r="F1" s="246"/>
      <c r="G1" s="246"/>
      <c r="H1" s="246"/>
      <c r="I1" s="247"/>
      <c r="S1" s="2" t="s">
        <v>23</v>
      </c>
      <c r="T1" s="32" t="str">
        <f>IF(_epmOfflineCondition_,"2017",_xll.EPMMemberProperty($A$3,C9,"YEAR"))</f>
        <v>2017</v>
      </c>
      <c r="U1" s="32"/>
      <c r="V1" s="32"/>
      <c r="W1" s="32"/>
      <c r="X1" s="32"/>
      <c r="Y1" s="16" t="str">
        <f>CONCATENATE($C$9-2,".12")</f>
        <v>2015.12</v>
      </c>
      <c r="Z1" s="16" t="str">
        <f>$C$9</f>
        <v>2017</v>
      </c>
      <c r="AA1" s="16" t="str">
        <f>CONCATENATE($C$9-1,".06")</f>
        <v>2016.06</v>
      </c>
      <c r="AB1" s="16" t="str">
        <f>$C$9</f>
        <v>2017</v>
      </c>
      <c r="AC1" s="17" t="str">
        <f>$C$9</f>
        <v>2017</v>
      </c>
      <c r="AD1" s="17" t="str">
        <f t="shared" ref="AD1:AF1" si="0">$C$9</f>
        <v>2017</v>
      </c>
      <c r="AE1" s="17" t="str">
        <f t="shared" si="0"/>
        <v>2017</v>
      </c>
      <c r="AF1" s="17" t="str">
        <f t="shared" si="0"/>
        <v>2017</v>
      </c>
      <c r="AG1" t="s">
        <v>101</v>
      </c>
    </row>
    <row r="2" spans="1:33" hidden="1" outlineLevel="1" x14ac:dyDescent="0.3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111</v>
      </c>
      <c r="S2" s="20" t="s">
        <v>24</v>
      </c>
      <c r="T2" s="33"/>
      <c r="U2" s="33"/>
      <c r="V2" s="33"/>
      <c r="W2" s="33"/>
      <c r="X2" s="33"/>
      <c r="Y2" s="15" t="s">
        <v>124</v>
      </c>
      <c r="Z2" s="15" t="s">
        <v>21</v>
      </c>
      <c r="AA2" s="15" t="s">
        <v>122</v>
      </c>
      <c r="AB2" s="15" t="s">
        <v>92</v>
      </c>
      <c r="AC2" s="15" t="s">
        <v>93</v>
      </c>
    </row>
    <row r="3" spans="1:33" ht="15" hidden="1" outlineLevel="1" thickBot="1" x14ac:dyDescent="0.35">
      <c r="A3" s="5" t="s">
        <v>110</v>
      </c>
      <c r="B3" s="21" t="s">
        <v>10</v>
      </c>
      <c r="C3" s="22"/>
      <c r="D3" s="22"/>
      <c r="E3" s="22"/>
      <c r="F3" s="22">
        <f>SUM(F4:F14)</f>
        <v>0</v>
      </c>
      <c r="G3" s="22"/>
      <c r="H3" s="22"/>
      <c r="I3" s="23"/>
      <c r="J3" s="23"/>
      <c r="S3" s="14" t="s">
        <v>25</v>
      </c>
      <c r="T3" s="34"/>
      <c r="U3" s="34"/>
      <c r="V3" s="34"/>
      <c r="W3" s="34"/>
      <c r="X3" s="34"/>
      <c r="Y3" s="18" t="s">
        <v>123</v>
      </c>
      <c r="Z3" s="18" t="s">
        <v>26</v>
      </c>
      <c r="AA3" s="18" t="s">
        <v>123</v>
      </c>
      <c r="AB3" s="18" t="str">
        <f>$C$12</f>
        <v>VF</v>
      </c>
      <c r="AC3" s="19" t="str">
        <f>$C$12</f>
        <v>VF</v>
      </c>
    </row>
    <row r="4" spans="1:33" hidden="1" outlineLevel="1" x14ac:dyDescent="0.3">
      <c r="A4" s="6" t="s">
        <v>34</v>
      </c>
      <c r="B4" s="25" t="s">
        <v>16</v>
      </c>
      <c r="C4" s="143" t="str">
        <f>E4</f>
        <v>E072D</v>
      </c>
      <c r="D4" s="26"/>
      <c r="E4" s="138" t="str">
        <f>IF(_epmOfflineCondition_,"E072D",_xll.EPMContextMember($A$3,B4))</f>
        <v>E072D</v>
      </c>
      <c r="F4" s="27">
        <f>SUM(G4:I4)</f>
        <v>0</v>
      </c>
      <c r="G4" s="26">
        <f>IF(_epmOfflineCondition_,0,IF(_xll.EPMMemberProperty(A3,E4,"TIPUS")="D",0,1))</f>
        <v>0</v>
      </c>
      <c r="H4" s="26">
        <f>IF(AND(J4=J7,J4=J8),0,1)</f>
        <v>0</v>
      </c>
      <c r="I4" s="28"/>
      <c r="J4" s="28" t="str">
        <f>IF(LEN(E4)&gt;=4,RIGHT(LEFT(E4,4),3),1)</f>
        <v>072</v>
      </c>
      <c r="T4" t="str">
        <f>IF(T1&lt;"2012","DESCRIPCIO_2012","DESCRIPCIO_"&amp;T1)</f>
        <v>DESCRIPCIO_2017</v>
      </c>
      <c r="U4" t="s">
        <v>33</v>
      </c>
    </row>
    <row r="5" spans="1:33" hidden="1" outlineLevel="1" x14ac:dyDescent="0.3">
      <c r="A5" s="6"/>
      <c r="B5" s="7" t="s">
        <v>17</v>
      </c>
      <c r="C5" s="119" t="str">
        <f>IF(_epmOfflineCondition_,"ACDUMMY", _xll.EPMOlapMemberO("[ACTIVITIES_D].[PARENTH1].[ACDUMMY]","","ACDUMMY","","000"))</f>
        <v>ACDUMMY</v>
      </c>
      <c r="D5" s="8"/>
      <c r="E5" s="139" t="s">
        <v>31</v>
      </c>
      <c r="F5" s="9">
        <f t="shared" ref="F5:F14" si="1">SUM(G5:I5)</f>
        <v>0</v>
      </c>
      <c r="G5" s="8"/>
      <c r="H5" s="8"/>
      <c r="I5" s="10"/>
      <c r="J5" s="10"/>
    </row>
    <row r="6" spans="1:33" hidden="1" outlineLevel="1" x14ac:dyDescent="0.3">
      <c r="A6" s="6"/>
      <c r="B6" s="7" t="s">
        <v>11</v>
      </c>
      <c r="C6" s="119" t="str">
        <f>IF(_epmOfflineCondition_,"E072", _xll.EPMOlapMemberO(E6,"[ENTITAT].[PARENTH1].[E072]","E072","","000"))</f>
        <v>E072</v>
      </c>
      <c r="D6" s="8"/>
      <c r="E6" s="140" t="str">
        <f>IF(_epmOfflineCondition_,"E072","E"&amp;_xll.EPMMemberProperty($A$3,C8,"entitat"))</f>
        <v>E072</v>
      </c>
      <c r="F6" s="9">
        <f t="shared" si="1"/>
        <v>0</v>
      </c>
      <c r="G6" s="8"/>
      <c r="H6" s="8"/>
      <c r="I6" s="10"/>
      <c r="J6" s="10"/>
    </row>
    <row r="7" spans="1:33" hidden="1" outlineLevel="1" x14ac:dyDescent="0.3">
      <c r="A7" s="6" t="s">
        <v>34</v>
      </c>
      <c r="B7" s="7" t="s">
        <v>18</v>
      </c>
      <c r="C7" s="24" t="str">
        <f>E7</f>
        <v>F072D</v>
      </c>
      <c r="D7" s="8"/>
      <c r="E7" s="77" t="str">
        <f>IF(_epmOfflineCondition_,"F072D",_xll.EPMContextMember($A$3,B7))</f>
        <v>F072D</v>
      </c>
      <c r="F7" s="9">
        <f t="shared" si="1"/>
        <v>0</v>
      </c>
      <c r="G7" s="8">
        <f>IF(_epmOfflineCondition_,0,IF(_xll.EPMMemberProperty(A3,E7,"TIPUS")="D",0,1))</f>
        <v>0</v>
      </c>
      <c r="H7" s="8">
        <f>IF(AND(J7=J4,J7=J8),0,1)</f>
        <v>0</v>
      </c>
      <c r="I7" s="10"/>
      <c r="J7" s="10" t="str">
        <f>IF(LEN(E7)&gt;=4,RIGHT(LEFT(E7,4),3),1)</f>
        <v>072</v>
      </c>
    </row>
    <row r="8" spans="1:33" hidden="1" outlineLevel="1" x14ac:dyDescent="0.3">
      <c r="A8" s="6"/>
      <c r="B8" s="7" t="s">
        <v>19</v>
      </c>
      <c r="C8" s="24" t="str">
        <f>E8</f>
        <v>O0720100</v>
      </c>
      <c r="D8" s="8"/>
      <c r="E8" s="161" t="str">
        <f>$Q$40</f>
        <v>O0720100</v>
      </c>
      <c r="F8" s="9">
        <f t="shared" si="1"/>
        <v>0</v>
      </c>
      <c r="G8" s="8">
        <v>0</v>
      </c>
      <c r="H8" s="8">
        <f>IF(AND(J8=J7,J8=J4),0,1)</f>
        <v>0</v>
      </c>
      <c r="I8" s="10">
        <f>IF(E6="E001",1,0)</f>
        <v>0</v>
      </c>
      <c r="J8" s="10" t="str">
        <f>IF(_epmOfflineCondition_,"072",_xll.EPMMemberProperty($A$3,C8,"entitat"))</f>
        <v>072</v>
      </c>
    </row>
    <row r="9" spans="1:33" hidden="1" outlineLevel="1" x14ac:dyDescent="0.3">
      <c r="A9" s="35" t="s">
        <v>35</v>
      </c>
      <c r="B9" s="7" t="s">
        <v>12</v>
      </c>
      <c r="C9" s="144" t="str">
        <f>E9</f>
        <v>2017</v>
      </c>
      <c r="D9" s="8" t="str">
        <f>"LEVEL=YEAR;CALC=N;ID="&amp;B30</f>
        <v>LEVEL=YEAR;CALC=N;ID=2017</v>
      </c>
      <c r="E9" s="141" t="str">
        <f>S40</f>
        <v>2017</v>
      </c>
      <c r="F9" s="9">
        <f t="shared" si="1"/>
        <v>0</v>
      </c>
      <c r="G9" s="36">
        <f>IF(_epmOfflineCondition_,0,IF(_xll.EPMMemberProperty(A3,E9,"LEVEL")="YEAR",0,1))</f>
        <v>0</v>
      </c>
      <c r="H9" s="37">
        <f>IF(_epmOfflineCondition_,0,IF(_xll.EPMMemberProperty(A3,E9,"CALC")="N",0,1))</f>
        <v>0</v>
      </c>
      <c r="I9" s="10"/>
      <c r="J9" s="10"/>
    </row>
    <row r="10" spans="1:33" hidden="1" outlineLevel="1" x14ac:dyDescent="0.3">
      <c r="A10" s="6"/>
      <c r="B10" s="7" t="s">
        <v>20</v>
      </c>
      <c r="C10" s="144" t="str">
        <f t="shared" ref="C10:C12" si="2">E10</f>
        <v>PRDUMMY</v>
      </c>
      <c r="D10" s="8"/>
      <c r="E10" s="139" t="s">
        <v>117</v>
      </c>
      <c r="F10" s="9">
        <f t="shared" si="1"/>
        <v>0</v>
      </c>
      <c r="G10" s="8"/>
      <c r="H10" s="8"/>
      <c r="I10" s="10"/>
      <c r="J10" s="10"/>
    </row>
    <row r="11" spans="1:33" hidden="1" outlineLevel="1" x14ac:dyDescent="0.3">
      <c r="A11" s="6"/>
      <c r="B11" s="7" t="s">
        <v>13</v>
      </c>
      <c r="C11" s="144" t="str">
        <f t="shared" si="2"/>
        <v>TIPRETOT</v>
      </c>
      <c r="D11" s="8"/>
      <c r="E11" s="139" t="s">
        <v>93</v>
      </c>
      <c r="F11" s="9">
        <f t="shared" si="1"/>
        <v>0</v>
      </c>
      <c r="G11" s="8"/>
      <c r="H11" s="8"/>
      <c r="I11" s="10"/>
      <c r="J11" s="10"/>
    </row>
    <row r="12" spans="1:33" hidden="1" outlineLevel="1" x14ac:dyDescent="0.3">
      <c r="A12" s="6" t="s">
        <v>36</v>
      </c>
      <c r="B12" s="7" t="s">
        <v>14</v>
      </c>
      <c r="C12" s="144" t="str">
        <f t="shared" si="2"/>
        <v>VF</v>
      </c>
      <c r="D12" s="8" t="s">
        <v>102</v>
      </c>
      <c r="E12" s="102" t="str">
        <f>IF(_epmOfflineCondition_,"VF",_xll.EPMContextMember(A3,B12))</f>
        <v>VF</v>
      </c>
      <c r="F12" s="9">
        <f t="shared" si="1"/>
        <v>0</v>
      </c>
      <c r="G12" s="8">
        <f>IF(_epmOfflineCondition_,0,IF(_xll.EPMMemberProperty(A3,E12,"TYPE")="BOTTOM",0,1))</f>
        <v>0</v>
      </c>
      <c r="H12" s="8"/>
      <c r="I12" s="10"/>
      <c r="J12" s="10"/>
    </row>
    <row r="13" spans="1:33" hidden="1" outlineLevel="1" x14ac:dyDescent="0.3">
      <c r="A13" s="6" t="s">
        <v>37</v>
      </c>
      <c r="B13" s="7" t="s">
        <v>15</v>
      </c>
      <c r="C13" s="119" t="str">
        <f>IF(_epmOfflineCondition_,"Periodic", _xll.EPMOlapMemberO("[MEASURES].[].[PERIODIC]","","Periodic","","000"))</f>
        <v>Periodic</v>
      </c>
      <c r="D13" s="24"/>
      <c r="E13" s="139" t="s">
        <v>37</v>
      </c>
      <c r="F13" s="9">
        <f t="shared" si="1"/>
        <v>0</v>
      </c>
      <c r="G13" s="8"/>
      <c r="H13" s="8"/>
      <c r="I13" s="10"/>
      <c r="J13" s="10"/>
    </row>
    <row r="14" spans="1:33" ht="15" hidden="1" outlineLevel="1" thickBot="1" x14ac:dyDescent="0.35">
      <c r="A14" s="6" t="s">
        <v>32</v>
      </c>
      <c r="B14" s="11" t="s">
        <v>30</v>
      </c>
      <c r="C14" s="119" t="str">
        <f>IF(_epmOfflineCondition_,"EUR", _xll.EPMOlapMemberO("[INPUTCURRENCY].[].[EUR]","","EUR","","000"))</f>
        <v>EUR</v>
      </c>
      <c r="D14" s="29"/>
      <c r="E14" s="142" t="s">
        <v>32</v>
      </c>
      <c r="F14" s="12">
        <f t="shared" si="1"/>
        <v>0</v>
      </c>
      <c r="G14" s="29"/>
      <c r="H14" s="29"/>
      <c r="I14" s="13"/>
      <c r="J14" s="13"/>
    </row>
    <row r="15" spans="1:33" hidden="1" outlineLevel="1" x14ac:dyDescent="0.3"/>
    <row r="16" spans="1:33" hidden="1" outlineLevel="1" x14ac:dyDescent="0.3"/>
    <row r="17" spans="1:5" hidden="1" outlineLevel="1" x14ac:dyDescent="0.3"/>
    <row r="18" spans="1:5" ht="15" hidden="1" outlineLevel="1" thickBot="1" x14ac:dyDescent="0.35"/>
    <row r="19" spans="1:5" hidden="1" outlineLevel="1" x14ac:dyDescent="0.3">
      <c r="A19" s="145"/>
      <c r="B19" s="243" t="s">
        <v>103</v>
      </c>
      <c r="C19" s="244"/>
      <c r="D19" s="243"/>
      <c r="E19" s="244"/>
    </row>
    <row r="20" spans="1:5" ht="15" hidden="1" outlineLevel="1" thickBot="1" x14ac:dyDescent="0.35">
      <c r="A20" s="146"/>
      <c r="B20" s="14" t="s">
        <v>104</v>
      </c>
      <c r="C20" s="147" t="s">
        <v>105</v>
      </c>
      <c r="D20" s="14" t="s">
        <v>94</v>
      </c>
      <c r="E20" s="147" t="s">
        <v>106</v>
      </c>
    </row>
    <row r="21" spans="1:5" hidden="1" outlineLevel="1" x14ac:dyDescent="0.3">
      <c r="A21" s="148" t="s">
        <v>104</v>
      </c>
      <c r="B21" s="149" t="e">
        <f>ADDRESS(71,COLUMN(#REF!))</f>
        <v>#REF!</v>
      </c>
      <c r="C21" s="150"/>
      <c r="D21" s="149">
        <v>51</v>
      </c>
      <c r="E21" s="150" t="e">
        <f>COLUMN(#REF!)</f>
        <v>#REF!</v>
      </c>
    </row>
    <row r="22" spans="1:5" ht="15" hidden="1" outlineLevel="1" thickBot="1" x14ac:dyDescent="0.35">
      <c r="A22" s="151" t="s">
        <v>105</v>
      </c>
      <c r="B22" s="152" t="e">
        <f>ADDRESS(SUMPRODUCT(MAX((ROW(Q:Q )*(Q:Q &lt;&gt;"")))),COLUMN(#REF!))</f>
        <v>#REF!</v>
      </c>
      <c r="C22" s="13" t="str">
        <f>ADDRESS(SUMPRODUCT(MAX((ROW(Q:Q )*(Q:Q &lt;&gt;"")))),SUMPRODUCT(MAX((COLUMN(48:48 )*(48:48 &lt;&gt;"")))))</f>
        <v>$AI$125</v>
      </c>
      <c r="D22" s="152">
        <f>SUMPRODUCT(MAX((ROW(Q:Q )*(Q:Q &lt;&gt;""))))</f>
        <v>125</v>
      </c>
      <c r="E22" s="13">
        <f>SUMPRODUCT(MAX((COLUMN(48:48 )*(48:48 &lt;&gt;""))))</f>
        <v>35</v>
      </c>
    </row>
    <row r="23" spans="1:5" ht="15" hidden="1" outlineLevel="1" thickBot="1" x14ac:dyDescent="0.35">
      <c r="A23" s="153"/>
      <c r="B23" s="34" t="s">
        <v>107</v>
      </c>
      <c r="C23" s="154" t="s">
        <v>108</v>
      </c>
    </row>
    <row r="24" spans="1:5" hidden="1" outlineLevel="1" x14ac:dyDescent="0.3">
      <c r="A24" s="155" t="s">
        <v>87</v>
      </c>
      <c r="B24" s="156" t="str">
        <f>ADDRESS(50,MATCH(A24,$50:$50,0))</f>
        <v>$AH$50</v>
      </c>
      <c r="C24" s="157">
        <f>MATCH(A24,$50:$50,0)</f>
        <v>34</v>
      </c>
    </row>
    <row r="25" spans="1:5" hidden="1" outlineLevel="1" x14ac:dyDescent="0.3">
      <c r="A25" s="155" t="s">
        <v>88</v>
      </c>
      <c r="B25" s="156" t="str">
        <f>ADDRESS(50,MATCH(A25,$50:$50,0))</f>
        <v>$AI$50</v>
      </c>
      <c r="C25" s="157">
        <f>MATCH(A25,$50:$50,0)</f>
        <v>35</v>
      </c>
    </row>
    <row r="26" spans="1:5" hidden="1" outlineLevel="1" x14ac:dyDescent="0.3"/>
    <row r="27" spans="1:5" hidden="1" outlineLevel="1" x14ac:dyDescent="0.3"/>
    <row r="28" spans="1:5" hidden="1" outlineLevel="1" x14ac:dyDescent="0.3"/>
    <row r="29" spans="1:5" ht="15" hidden="1" outlineLevel="1" thickBot="1" x14ac:dyDescent="0.35">
      <c r="A29" s="153"/>
      <c r="B29" s="153"/>
    </row>
    <row r="30" spans="1:5" hidden="1" outlineLevel="1" x14ac:dyDescent="0.3">
      <c r="A30" s="155" t="s">
        <v>131</v>
      </c>
      <c r="B30" s="156" t="str">
        <f>IF(_epmOfflineCondition_,"2017",_xll.EPMMemberDesc(A30,$A$3))</f>
        <v>2017</v>
      </c>
    </row>
    <row r="31" spans="1:5" hidden="1" outlineLevel="1" x14ac:dyDescent="0.3"/>
    <row r="32" spans="1:5" hidden="1" outlineLevel="1" x14ac:dyDescent="0.3"/>
    <row r="33" spans="17:103" hidden="1" outlineLevel="1" x14ac:dyDescent="0.3"/>
    <row r="34" spans="17:103" hidden="1" outlineLevel="1" x14ac:dyDescent="0.3"/>
    <row r="35" spans="17:103" hidden="1" outlineLevel="1" x14ac:dyDescent="0.3"/>
    <row r="36" spans="17:103" hidden="1" outlineLevel="1" x14ac:dyDescent="0.3"/>
    <row r="37" spans="17:103" hidden="1" outlineLevel="1" x14ac:dyDescent="0.3"/>
    <row r="38" spans="17:103" collapsed="1" x14ac:dyDescent="0.3">
      <c r="Q38" t="s">
        <v>100</v>
      </c>
    </row>
    <row r="39" spans="17:103" ht="15.6" x14ac:dyDescent="0.3">
      <c r="Q39" s="160">
        <f>IF(F8=0,1,0)</f>
        <v>1</v>
      </c>
      <c r="R39" s="128" t="s">
        <v>96</v>
      </c>
      <c r="S39" s="160">
        <f>IF(F9=0,1,0)</f>
        <v>1</v>
      </c>
      <c r="T39" s="128" t="s">
        <v>97</v>
      </c>
      <c r="U39" s="160">
        <f>IF(F12=0,1,0)</f>
        <v>1</v>
      </c>
      <c r="V39" s="128" t="s">
        <v>25</v>
      </c>
      <c r="W39" s="127"/>
      <c r="X39" s="252"/>
      <c r="Y39" s="253"/>
      <c r="Z39" s="258" t="s">
        <v>99</v>
      </c>
      <c r="AA39" s="258"/>
      <c r="AB39" s="259"/>
    </row>
    <row r="40" spans="17:103" x14ac:dyDescent="0.3">
      <c r="Q40" s="129" t="str">
        <f>IF(_epmOfflineCondition_,"O0720100",_xll.EPMContextMember($A$3,$B$8))</f>
        <v>O0720100</v>
      </c>
      <c r="R40" s="130" t="str">
        <f>IF(_epmOfflineCondition_,"Agència Local d'Energia de Barcelona",_xll.EPMMemberProperty($A$3,$Q$40,$T$4))</f>
        <v>Agència Local d'Energia de Barcelona</v>
      </c>
      <c r="S40" s="131" t="str">
        <f>IF(_epmOfflineCondition_,"2017",_xll.EPMContextMember($A$3,$B$9,$D$9))</f>
        <v>2017</v>
      </c>
      <c r="T40" s="130" t="str">
        <f>IF(_epmOfflineCondition_,"2017",_xll.EPMMemberDesc(S40,$A$3))</f>
        <v>2017</v>
      </c>
      <c r="U40" s="200" t="str">
        <f>IF(_epmOfflineCondition_,"VF",_xll.EPMContextMember($A$3,$B$12))</f>
        <v>VF</v>
      </c>
      <c r="V40" s="201" t="str">
        <f>IF(_epmOfflineCondition_,"Pressupost aprovat",_xll.EPMMemberDesc(U40,$A$3))</f>
        <v>Pressupost aprovat</v>
      </c>
      <c r="W40" s="199"/>
      <c r="X40" s="132"/>
      <c r="Y40" s="200" t="str">
        <f>E6</f>
        <v>E072</v>
      </c>
      <c r="Z40" s="260" t="str">
        <f>IF(_epmOfflineCondition_,"Agència Local d'Energia de Barcelona",_xll.EPMMemberDesc(Y40,$A$3))</f>
        <v>Agència Local d'Energia de Barcelona</v>
      </c>
      <c r="AA40" s="260"/>
      <c r="AB40" s="261"/>
    </row>
    <row r="42" spans="17:103" x14ac:dyDescent="0.3">
      <c r="Y42" s="254" t="str">
        <f>IF(F3&lt;&gt;0,"       Realitzi una selecció vàlida","")</f>
        <v/>
      </c>
      <c r="Z42" s="254"/>
      <c r="AA42" s="254"/>
    </row>
    <row r="43" spans="17:103" ht="12" customHeight="1" x14ac:dyDescent="0.3"/>
    <row r="44" spans="17:103" x14ac:dyDescent="0.3">
      <c r="AC44" s="101"/>
      <c r="AG44"/>
    </row>
    <row r="45" spans="17:103" ht="15" customHeight="1" x14ac:dyDescent="0.3">
      <c r="Q45" s="248" t="s">
        <v>128</v>
      </c>
      <c r="R45" s="249"/>
      <c r="S45" s="248" t="s">
        <v>118</v>
      </c>
      <c r="T45" s="249"/>
      <c r="U45" s="248" t="s">
        <v>116</v>
      </c>
      <c r="V45" s="249"/>
      <c r="W45" s="248" t="s">
        <v>115</v>
      </c>
      <c r="X45" s="249"/>
      <c r="Y45" s="166" t="str">
        <f>$Y$1</f>
        <v>2015.12</v>
      </c>
      <c r="Z45" s="166">
        <f>Z1-1</f>
        <v>2016</v>
      </c>
      <c r="AA45" s="166" t="str">
        <f>$AA$1</f>
        <v>2016.06</v>
      </c>
      <c r="AB45" s="255" t="str">
        <f>C9</f>
        <v>2017</v>
      </c>
      <c r="AC45" s="256"/>
      <c r="AD45" s="256"/>
      <c r="AE45" s="256"/>
      <c r="AF45" s="256"/>
      <c r="AG45" s="256"/>
      <c r="AH45" s="257"/>
      <c r="AI45" s="174" t="s">
        <v>109</v>
      </c>
    </row>
    <row r="46" spans="17:103" ht="26.25" customHeight="1" x14ac:dyDescent="0.3">
      <c r="Q46" s="250"/>
      <c r="R46" s="251"/>
      <c r="S46" s="250"/>
      <c r="T46" s="251"/>
      <c r="U46" s="250"/>
      <c r="V46" s="251"/>
      <c r="W46" s="250"/>
      <c r="X46" s="251"/>
      <c r="Y46" s="166" t="s">
        <v>125</v>
      </c>
      <c r="Z46" s="166" t="s">
        <v>29</v>
      </c>
      <c r="AA46" s="166" t="s">
        <v>126</v>
      </c>
      <c r="AB46" s="166" t="s">
        <v>27</v>
      </c>
      <c r="AC46" s="166" t="s">
        <v>28</v>
      </c>
      <c r="AD46" s="166" t="s">
        <v>85</v>
      </c>
      <c r="AE46" s="167" t="s">
        <v>86</v>
      </c>
      <c r="AF46" s="166" t="str">
        <f>"Variació "&amp; X45</f>
        <v xml:space="preserve">Variació </v>
      </c>
      <c r="AG46" s="167" t="str">
        <f>"% Variació "&amp;X45</f>
        <v xml:space="preserve">% Variació </v>
      </c>
      <c r="AH46" s="167" t="s">
        <v>87</v>
      </c>
      <c r="AI46" s="175"/>
    </row>
    <row r="47" spans="17:103" ht="3.75" customHeight="1" x14ac:dyDescent="0.3">
      <c r="AA47" s="169"/>
    </row>
    <row r="48" spans="17:103" hidden="1" x14ac:dyDescent="0.3">
      <c r="Q48" s="114" t="str">
        <f>IF(_epmOfflineCondition_,"", _xll.EPMOlapMemberO("[Blank Member]","","","","000"))</f>
        <v/>
      </c>
      <c r="R48" s="114" t="str">
        <f>IF(_epmOfflineCondition_,"", _xll.EPMOlapMemberO("[Blank Member]","","","","000"))</f>
        <v/>
      </c>
      <c r="S48" s="114" t="str">
        <f>IF(_epmOfflineCondition_,"", _xll.EPMOlapMemberO("[Blank Member]","","","","000"))</f>
        <v/>
      </c>
      <c r="T48" s="114" t="str">
        <f>IF(_epmOfflineCondition_,"", _xll.EPMOlapMemberO("[Blank Member]","","","","000"))</f>
        <v/>
      </c>
      <c r="U48" t="str">
        <f>IF(_epmOfflineCondition_,"", _xll.EPMOlapMemberO("[Blank Member]","","","","000"))</f>
        <v/>
      </c>
      <c r="V48" t="str">
        <f>IF(_epmOfflineCondition_,"", _xll.EPMOlapMemberO("[Blank Member]","","","","000"))</f>
        <v/>
      </c>
      <c r="W48" t="str">
        <f>IF(_epmOfflineCondition_,"", _xll.EPMOlapMemberO("[Blank Member]","","","","000"))</f>
        <v/>
      </c>
      <c r="X48" t="str">
        <f>IF(_epmOfflineCondition_,"", _xll.EPMOlapMemberO("[Blank Member]","","","","000"))</f>
        <v/>
      </c>
      <c r="Y48" s="114" t="str">
        <f>IF(_epmOfflineCondition_,"2015.12", _xll.EPMOlapMemberO($Y$1,"[PERIODE].[PARENTH1].[2015.12]","2015.12","","000"))</f>
        <v>2015.12</v>
      </c>
      <c r="Z48" s="114" t="str">
        <f>IF(_epmOfflineCondition_,"2017", _xll.EPMOlapMemberO($Z$1,"[PERIODE].[PARENTH1].[2017]","2017","","000"))</f>
        <v>2017</v>
      </c>
      <c r="AA48" s="114" t="str">
        <f>IF(_epmOfflineCondition_,"2016.06", _xll.EPMOlapMemberO($AA$1,"[PERIODE].[PARENTH1].[2016.06]","2016.06","","000"))</f>
        <v>2016.06</v>
      </c>
      <c r="AB48" s="114" t="str">
        <f>IF(_epmOfflineCondition_,"2017", _xll.EPMOlapMemberO($AB$1,"[PERIODE].[PARENTH1].[2017]","2017","","000"))</f>
        <v>2017</v>
      </c>
      <c r="AC48" s="114" t="str">
        <f>IF(_epmOfflineCondition_,"2017", _xll.EPMOlapMemberO($AC$1,"[PERIODE].[PARENTH1].[2017]","2017","","000"))</f>
        <v>2017</v>
      </c>
      <c r="AD48" s="114" t="str">
        <f>IF(_epmOfflineCondition_,"2017", _xll.EPMOlapMemberO($AC$1,"[PERIODE].[PARENTH1].[2017]","2017","","000"))</f>
        <v>2017</v>
      </c>
      <c r="AE48" s="114" t="str">
        <f>IF(_epmOfflineCondition_,"2017", _xll.EPMOlapMemberO($AC$1,"[PERIODE].[PARENTH1].[2017]","2017","","000"))</f>
        <v>2017</v>
      </c>
      <c r="AF48" s="114" t="str">
        <f>IF(_epmOfflineCondition_,"2017", _xll.EPMOlapMemberO($AC$1,"[PERIODE].[PARENTH1].[2017]","2017","","000"))</f>
        <v>2017</v>
      </c>
      <c r="AG48" s="114" t="str">
        <f>IF(_epmOfflineCondition_,"2017", _xll.EPMOlapMemberO($AC$1,"[PERIODE].[PARENTH1].[2017]","2017","","000"))</f>
        <v>2017</v>
      </c>
      <c r="AH48" s="114" t="str">
        <f>IF(_epmOfflineCondition_,"2017", _xll.EPMOlapMemberO($AC$1,"[PERIODE].[PARENTH1].[2017]","2017","","000"))</f>
        <v>2017</v>
      </c>
      <c r="AI48" s="114" t="str">
        <f>IF(_epmOfflineCondition_,"2017", _xll.EPMOlapMemberO($AC$1,"[PERIODE].[PARENTH1].[2017]","2017","","000"))</f>
        <v>2017</v>
      </c>
      <c r="AL48" s="114"/>
      <c r="AM48" s="114"/>
      <c r="AN48" s="114"/>
      <c r="AO48" s="114"/>
      <c r="AP48" s="114"/>
      <c r="AQ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</row>
    <row r="49" spans="13:35" hidden="1" x14ac:dyDescent="0.3">
      <c r="P49" s="30"/>
      <c r="Q49" s="114" t="str">
        <f>IF(_epmOfflineCondition_,"", _xll.EPMOlapMemberO("[Blank Member]","","","","000"))</f>
        <v/>
      </c>
      <c r="R49" s="114" t="str">
        <f>IF(_epmOfflineCondition_,"", _xll.EPMOlapMemberO("[Blank Member]","","","","000"))</f>
        <v/>
      </c>
      <c r="S49" s="114" t="str">
        <f>IF(_epmOfflineCondition_,"", _xll.EPMOlapMemberO("[Blank Member]","","","","000"))</f>
        <v/>
      </c>
      <c r="T49" s="114" t="str">
        <f>IF(_epmOfflineCondition_,"", _xll.EPMOlapMemberO("[Blank Member]","","","","000"))</f>
        <v/>
      </c>
      <c r="U49" t="str">
        <f>IF(_epmOfflineCondition_,"", _xll.EPMOlapMemberO("[Blank Member]","","","","000"))</f>
        <v/>
      </c>
      <c r="V49" t="str">
        <f>IF(_epmOfflineCondition_,"", _xll.EPMOlapMemberO("[Blank Member]","","","","000"))</f>
        <v/>
      </c>
      <c r="W49" t="str">
        <f>IF(_epmOfflineCondition_,"", _xll.EPMOlapMemberO("[Blank Member]","","","","000"))</f>
        <v/>
      </c>
      <c r="X49" t="str">
        <f>IF(_epmOfflineCondition_,"", _xll.EPMOlapMemberO("[Blank Member]","","","","000"))</f>
        <v/>
      </c>
      <c r="Y49" s="114" t="str">
        <f>IF(_epmOfflineCondition_,"TICREDLIQUIDA", _xll.EPMOlapMemberO($Y$2,"[TIPUS_DATO].[PARENTH1].[TICREDLIQUIDA]","TICREDLIQUIDA - Liquidat","","000"))</f>
        <v>TICREDLIQUIDA</v>
      </c>
      <c r="Z49" s="114" t="str">
        <f>IF(_epmOfflineCondition_,"TICREDINI", _xll.EPMOlapMemberO($Z$2,"[TIPUS_DATO].[PARENTH1].[TICREDINI]","TICREDINI - Crèdit Inicial EXERCICI -1","","000"))</f>
        <v>TICREDINI</v>
      </c>
      <c r="AA49" s="114" t="str">
        <f>IF(_epmOfflineCondition_,"TICREDOBLIGA", _xll.EPMOlapMemberO($AA$2,"[TIPUS_DATO].[PARENTH1].[TICREDOBLIGA]","TICREDOBLIGA - Obligat","","000"))</f>
        <v>TICREDOBLIGA</v>
      </c>
      <c r="AB49" s="114" t="str">
        <f>IF(_epmOfflineCondition_,"TIPREMAN", _xll.EPMOlapMemberO($AB$2,"[TIPUS_DATO].[PARENTH1].[TIPREMAN]","TIPREMAN - Pressupost manual","","000"))</f>
        <v>TIPREMAN</v>
      </c>
      <c r="AC49" s="114" t="str">
        <f>IF(_epmOfflineCondition_,"TIPRETOT", _xll.EPMOlapMemberO(AC2,"[TIPUS_DATO].[PARENTH1].[TIPRETOT]","TIPRETOT - Pressupost total","","000"))</f>
        <v>TIPRETOT</v>
      </c>
      <c r="AD49" s="114" t="str">
        <f>IF(_epmOfflineCondition_,"TIPRETOT", _xll.EPMOlapMemberO(AC2,"[TIPUS_DATO].[PARENTH1].[TIPRETOT]","TIPRETOT - Pressupost total","","000"))</f>
        <v>TIPRETOT</v>
      </c>
      <c r="AE49" s="114" t="str">
        <f>IF(_epmOfflineCondition_,"TIPRETOT", _xll.EPMOlapMemberO(AC2,"[TIPUS_DATO].[PARENTH1].[TIPRETOT]","TIPRETOT - Pressupost total","","000"))</f>
        <v>TIPRETOT</v>
      </c>
      <c r="AF49" s="114" t="str">
        <f>IF(_epmOfflineCondition_,"TIPRETOT", _xll.EPMOlapMemberO(AC2,"[TIPUS_DATO].[PARENTH1].[TIPRETOT]","TIPRETOT - Pressupost total","","000"))</f>
        <v>TIPRETOT</v>
      </c>
      <c r="AG49" s="114" t="str">
        <f>IF(_epmOfflineCondition_,"TIPRETOT", _xll.EPMOlapMemberO(AC2,"[TIPUS_DATO].[PARENTH1].[TIPRETOT]","TIPRETOT - Pressupost total","","000"))</f>
        <v>TIPRETOT</v>
      </c>
      <c r="AH49" s="114" t="str">
        <f>IF(_epmOfflineCondition_,"TIPRETOT", _xll.EPMOlapMemberO(AC2,"[TIPUS_DATO].[PARENTH1].[TIPRETOT]","TIPRETOT - Pressupost total","","000"))</f>
        <v>TIPRETOT</v>
      </c>
      <c r="AI49" s="114" t="str">
        <f>IF(_epmOfflineCondition_,"TIPRETOT", _xll.EPMOlapMemberO(AC2,"[TIPUS_DATO].[PARENTH1].[TIPRETOT]","TIPRETOT - Pressupost total","","000"))</f>
        <v>TIPRETOT</v>
      </c>
    </row>
    <row r="50" spans="13:35" hidden="1" x14ac:dyDescent="0.3">
      <c r="P50" s="31"/>
      <c r="Q50" s="114" t="str">
        <f>IF(_epmOfflineCondition_,"ID ORGANIC", _xll.FPMXLClient.TechnicalCategory.EPMLocalMember("ID ORGANIC","013","000"))</f>
        <v>ID ORGANIC</v>
      </c>
      <c r="R50" s="114" t="str">
        <f>IF(_epmOfflineCondition_,"DESC ORGANIC", _xll.FPMXLClient.TechnicalCategory.EPMLocalMember("DESC ORGANIC","014","000"))</f>
        <v>DESC ORGANIC</v>
      </c>
      <c r="S50" s="114" t="str">
        <f>IF(_epmOfflineCondition_,"ID ECONOMIC", _xll.FPMXLClient.TechnicalCategory.EPMLocalMember("ID ECONOMIC","000","000"))</f>
        <v>ID ECONOMIC</v>
      </c>
      <c r="T50" s="114" t="str">
        <f>IF(_epmOfflineCondition_,"DESC ECONOMIC", _xll.FPMXLClient.TechnicalCategory.EPMLocalMember("DESC ECONOMIC","001","000"))</f>
        <v>DESC ECONOMIC</v>
      </c>
      <c r="U50" t="str">
        <f>IF(_epmOfflineCondition_,"ID FUNCIONAL", _xll.FPMXLClient.TechnicalCategory.EPMLocalMember("ID FUNCIONAL","002","000"))</f>
        <v>ID FUNCIONAL</v>
      </c>
      <c r="V50" t="str">
        <f>IF(_epmOfflineCondition_,"DESC FUNCIONAL", _xll.FPMXLClient.TechnicalCategory.EPMLocalMember("DESC FUNCIONAL","003","000"))</f>
        <v>DESC FUNCIONAL</v>
      </c>
      <c r="W50" t="str">
        <f>IF(_epmOfflineCondition_,"ID PROJECTS", _xll.FPMXLClient.TechnicalCategory.EPMLocalMember("ID PROJECTS","004","000"))</f>
        <v>ID PROJECTS</v>
      </c>
      <c r="X50" t="str">
        <f>IF(_epmOfflineCondition_,"DESC PROJECTS", _xll.FPMXLClient.TechnicalCategory.EPMLocalMember("DESC PROJECTS","005","000"))</f>
        <v>DESC PROJECTS</v>
      </c>
      <c r="Y50" s="114" t="str">
        <f>IF(_epmOfflineCondition_,"V1_C", _xll.EPMOlapMemberO($Y$3,"[VERSIO].[PARENTH1].[V1_C]","V1_C - Executat","","000"))</f>
        <v>V1_C</v>
      </c>
      <c r="Z50" s="114" t="str">
        <f>IF(_epmOfflineCondition_,"VCARG", _xll.EPMOlapMemberO($Z$3,"[VERSIO].[PARENTH1].[VCARG]","VCARG - Crédits Inicials i plurianuals EcoFin","","000"))</f>
        <v>VCARG</v>
      </c>
      <c r="AA50" s="114" t="str">
        <f>IF(_epmOfflineCondition_,"V1_C", _xll.EPMOlapMemberO($AA$3,"[VERSIO].[PARENTH1].[V1_C]","V1_C - Executat","","000"))</f>
        <v>V1_C</v>
      </c>
      <c r="AB50" s="114" t="str">
        <f>IF(_epmOfflineCondition_,"VF", _xll.EPMOlapMemberO($AB$3,"[VERSIO].[PARENTH1].[VF]","VF - Pressupost aprovat","","000"))</f>
        <v>VF</v>
      </c>
      <c r="AC50" s="114" t="str">
        <f>IF(_epmOfflineCondition_,"VF", _xll.EPMOlapMemberO($AC$3,"[VERSIO].[PARENTH1].[VF]","VF - Pressupost aprovat","","000"))</f>
        <v>VF</v>
      </c>
      <c r="AD50" s="114" t="str">
        <f>IF(_epmOfflineCondition_,"Variació Base", _xll.FPMXLClient.TechnicalCategory.EPMLocalMember("Variació Base","007","000"))</f>
        <v>Variació Base</v>
      </c>
      <c r="AE50" s="114" t="str">
        <f>IF(_epmOfflineCondition_,"% de Variació Base", _xll.FPMXLClient.TechnicalCategory.EPMLocalMember("% de Variació Base","008","000"))</f>
        <v>% de Variació Base</v>
      </c>
      <c r="AF50" s="114" t="str">
        <f>IF(_epmOfflineCondition_,"Variació XXXX", _xll.FPMXLClient.TechnicalCategory.EPMLocalMember("Variació XXXX","009","000"))</f>
        <v>Variació XXXX</v>
      </c>
      <c r="AG50" s="114" t="str">
        <f>IF(_epmOfflineCondition_,"% Variació XXXX", _xll.FPMXLClient.TechnicalCategory.EPMLocalMember("% Variació XXXX","010","000"))</f>
        <v>% Variació XXXX</v>
      </c>
      <c r="AH50" s="114" t="str">
        <f>IF(_epmOfflineCondition_,"Comentaris", _xll.FPMXLClient.TechnicalCategory.EPMLocalMember("Comentaris","011","000"))</f>
        <v>Comentaris</v>
      </c>
      <c r="AI50" s="114" t="str">
        <f>IF(_epmOfflineCondition_,"Savecomment", _xll.FPMXLClient.TechnicalCategory.EPMLocalMember("Savecomment","006","000"))</f>
        <v>Savecomment</v>
      </c>
    </row>
    <row r="51" spans="13:35" x14ac:dyDescent="0.3">
      <c r="M51" s="114" t="str">
        <f>IF(_epmOfflineCondition_,"O0720100", _xll.EPMOlapMemberO("[ORGANIC_D].[PARENTH1].[O0720100]","","O0720100","","000"))</f>
        <v>O0720100</v>
      </c>
      <c r="N51" s="114" t="str">
        <f>IF(_epmOfflineCondition_,"E072D10100", _xll.EPMOlapMemberO("[ECONOMIC_D].[PARENTH1].[E072D10100]","","E072D10100","","000"))</f>
        <v>E072D10100</v>
      </c>
      <c r="O51" s="114" t="str">
        <f>IF(_epmOfflineCondition_,"F072D17900", _xll.EPMOlapMemberO("[FUNCTIONAL_D].[PARENTH1].[F072D17900]","","F072D17900","","000"))</f>
        <v>F072D17900</v>
      </c>
      <c r="P51" s="207" t="str">
        <f>IF(_epmOfflineCondition_,"PRDUMMY", _xll.EPMOlapMemberO("[PROJECTS_D].[PARENTH1].[PRDUMMY]","","PRDUMMY","","000"))</f>
        <v>PRDUMMY</v>
      </c>
      <c r="Q51" s="202" t="str">
        <f>IF(P51="TOTAL", "TOTAL", IF(M51="ORDUMMY", "", MID(M51, 5, LEN(M51))))</f>
        <v>0100</v>
      </c>
      <c r="R51" s="202" t="str">
        <f>IF(_epmOfflineCondition_,"Agència Local d'Energia de Barcelona",IF(P51="TOTAL", " ", _xll.EPMMemberProperty($A$3, M51, $T$4)))</f>
        <v>Agència Local d'Energia de Barcelona</v>
      </c>
      <c r="S51" s="202" t="str">
        <f>IF(P51="TOTAL", " ", IF(N51="ECDUMMY", "", MID(N51, 6, LEN(N51))))</f>
        <v>10100</v>
      </c>
      <c r="T51" s="202" t="str">
        <f>IF(_epmOfflineCondition_,"Retribucions bàsiques directius",IF(P51="TOTAL", " ", _xll.EPMMemberProperty($A$3, N51, $T$4)))</f>
        <v>Retribucions bàsiques directius</v>
      </c>
      <c r="U51" s="202" t="str">
        <f>IF(P51="TOTAL", " ", IF(O51="FUDUMMY", "", MID(O51, 6, LEN(O51))))</f>
        <v>17900</v>
      </c>
      <c r="V51" s="202" t="str">
        <f>IF(_epmOfflineCondition_,"Direcció i Administració",IF(P51="TOTAL", " ", _xll.EPMMemberProperty($A$3, O51, $T$4)))</f>
        <v>Direcció i Administració</v>
      </c>
      <c r="W51" s="202" t="str">
        <f>IF(P51="TOTAL", " ", IF(P51="PRDUMMY", "", MID(P51, 6, LEN(P51))))</f>
        <v/>
      </c>
      <c r="X51" s="202" t="str">
        <f>IF(_epmOfflineCondition_,"",IF(P51="TOTAL", " ", IF(P51="", "Total", _xll.EPMMemberProperty($A$3, P51, $U$4))))</f>
        <v/>
      </c>
      <c r="Y51" s="137">
        <v>70591.22</v>
      </c>
      <c r="Z51" s="203"/>
      <c r="AA51" s="103"/>
      <c r="AB51" s="103">
        <v>70592</v>
      </c>
      <c r="AC51" s="137">
        <f>SUM(AB51)</f>
        <v>70592</v>
      </c>
      <c r="AD51" s="137">
        <f>AB51-Z51</f>
        <v>70592</v>
      </c>
      <c r="AE51" s="137">
        <f>IFERROR((AB51-Z51)/Z51,0)</f>
        <v>0</v>
      </c>
      <c r="AF51" s="137">
        <f>AB51-Y51</f>
        <v>0.77999999999883585</v>
      </c>
      <c r="AG51" s="137">
        <f>IFERROR((AB51-Y51)/Y51,0)</f>
        <v>1.1049532788905417E-5</v>
      </c>
      <c r="AH51" s="137"/>
      <c r="AI51" s="137" t="str">
        <f>IF(_epmOfflineCondition_,"",IF(P51="TOTAL", "", _xll.EPMSaveComment(AH51, $A$3, N51, O51, P51, $E$5, $C$6, M51, $C$9, "TIPRETOT", $U$40, $C$13, $C$14)))</f>
        <v/>
      </c>
    </row>
    <row r="52" spans="13:35" x14ac:dyDescent="0.3">
      <c r="M52" s="114" t="str">
        <f>IF(_epmOfflineCondition_,"O0720100", _xll.EPMOlapMemberO("[ORGANIC_D].[PARENTH1].[O0720100]","","O0720100","","000"))</f>
        <v>O0720100</v>
      </c>
      <c r="N52" s="114" t="str">
        <f>IF(_epmOfflineCondition_,"E072D10112", _xll.EPMOlapMemberO("[ECONOMIC_D].[PARENTH1].[E072D10112]","","E072D10112","","000"))</f>
        <v>E072D10112</v>
      </c>
      <c r="O52" s="114" t="str">
        <f>IF(_epmOfflineCondition_,"F072D17900", _xll.EPMOlapMemberO("[FUNCTIONAL_D].[PARENTH1].[F072D17900]","","F072D17900","","000"))</f>
        <v>F072D17900</v>
      </c>
      <c r="P52" s="207" t="str">
        <f>IF(_epmOfflineCondition_,"PRDUMMY", _xll.EPMOlapMemberO("[PROJECTS_D].[PARENTH1].[PRDUMMY]","","PRDUMMY","","000"))</f>
        <v>PRDUMMY</v>
      </c>
      <c r="Q52" s="202" t="str">
        <f t="shared" ref="Q52:Q115" si="3">IF(P52="TOTAL", "TOTAL", IF(M52="ORDUMMY", "", MID(M52, 5, LEN(M52))))</f>
        <v>0100</v>
      </c>
      <c r="R52" s="202" t="str">
        <f>IF(_epmOfflineCondition_,"Agència Local d'Energia de Barcelona",IF(P52="TOTAL", " ", _xll.EPMMemberProperty($A$3, M52, $T$4)))</f>
        <v>Agència Local d'Energia de Barcelona</v>
      </c>
      <c r="S52" s="202" t="str">
        <f t="shared" ref="S52:S115" si="4">IF(P52="TOTAL", " ", IF(N52="ECDUMMY", "", MID(N52, 6, LEN(N52))))</f>
        <v>10112</v>
      </c>
      <c r="T52" s="202" t="str">
        <f>IF(_epmOfflineCondition_,"Paga extra 2012 P. directiu",IF(P52="TOTAL", " ", _xll.EPMMemberProperty($A$3, N52, $T$4)))</f>
        <v>Paga extra 2012 P. directiu</v>
      </c>
      <c r="U52" s="202" t="str">
        <f t="shared" ref="U52:U115" si="5">IF(P52="TOTAL", " ", IF(O52="FUDUMMY", "", MID(O52, 6, LEN(O52))))</f>
        <v>17900</v>
      </c>
      <c r="V52" s="202" t="str">
        <f>IF(_epmOfflineCondition_,"Direcció i Administració",IF(P52="TOTAL", " ", _xll.EPMMemberProperty($A$3, O52, $T$4)))</f>
        <v>Direcció i Administració</v>
      </c>
      <c r="W52" s="202" t="str">
        <f t="shared" ref="W52:W115" si="6">IF(P52="TOTAL", " ", IF(P52="PRDUMMY", "", MID(P52, 6, LEN(P52))))</f>
        <v/>
      </c>
      <c r="X52" s="202" t="str">
        <f>IF(_epmOfflineCondition_,"",IF(P52="TOTAL", " ", IF(P52="", "Total", _xll.EPMMemberProperty($A$3, P52, $U$4))))</f>
        <v/>
      </c>
      <c r="Y52" s="137">
        <v>2534.73</v>
      </c>
      <c r="Z52" s="203"/>
      <c r="AA52" s="103"/>
      <c r="AB52" s="103"/>
      <c r="AC52" s="137">
        <f t="shared" ref="AC52:AC115" si="7">SUM(AB52)</f>
        <v>0</v>
      </c>
      <c r="AD52" s="137">
        <f t="shared" ref="AD52:AD115" si="8">AB52-Z52</f>
        <v>0</v>
      </c>
      <c r="AE52" s="137">
        <f t="shared" ref="AE52:AE115" si="9">IFERROR((AB52-Z52)/Z52,0)</f>
        <v>0</v>
      </c>
      <c r="AF52" s="137">
        <f t="shared" ref="AF52:AF115" si="10">AB52-Y52</f>
        <v>-2534.73</v>
      </c>
      <c r="AG52" s="137">
        <f t="shared" ref="AG52:AG115" si="11">IFERROR((AB52-Y52)/Y52,0)</f>
        <v>-1</v>
      </c>
      <c r="AH52" s="137"/>
      <c r="AI52" s="137" t="str">
        <f>IF(_epmOfflineCondition_,"",IF(P52="TOTAL", "", _xll.EPMSaveComment(AH52, $A$3, N52, O52, P52, $E$5, $C$6, M52, $C$9, "TIPRETOT", $U$40, $C$13, $C$14)))</f>
        <v/>
      </c>
    </row>
    <row r="53" spans="13:35" x14ac:dyDescent="0.3">
      <c r="M53" s="114" t="str">
        <f>IF(_epmOfflineCondition_,"O0720100", _xll.EPMOlapMemberO("[ORGANIC_D].[PARENTH1].[O0720100]","","O0720100","","000"))</f>
        <v>O0720100</v>
      </c>
      <c r="N53" s="114" t="str">
        <f>IF(_epmOfflineCondition_,"E072D12003", _xll.EPMOlapMemberO("[ECONOMIC_D].[PARENTH1].[E072D12003]","","E072D12003","","000"))</f>
        <v>E072D12003</v>
      </c>
      <c r="O53" s="114" t="str">
        <f>IF(_epmOfflineCondition_,"F072D17900", _xll.EPMOlapMemberO("[FUNCTIONAL_D].[PARENTH1].[F072D17900]","","F072D17900","","000"))</f>
        <v>F072D17900</v>
      </c>
      <c r="P53" s="207" t="str">
        <f>IF(_epmOfflineCondition_,"PRDUMMY", _xll.EPMOlapMemberO("[PROJECTS_D].[PARENTH1].[PRDUMMY]","","PRDUMMY","","000"))</f>
        <v>PRDUMMY</v>
      </c>
      <c r="Q53" s="202" t="str">
        <f t="shared" si="3"/>
        <v>0100</v>
      </c>
      <c r="R53" s="202" t="str">
        <f>IF(_epmOfflineCondition_,"Agència Local d'Energia de Barcelona",IF(P53="TOTAL", " ", _xll.EPMMemberProperty($A$3, M53, $T$4)))</f>
        <v>Agència Local d'Energia de Barcelona</v>
      </c>
      <c r="S53" s="202" t="str">
        <f t="shared" si="4"/>
        <v>12003</v>
      </c>
      <c r="T53" s="202" t="str">
        <f>IF(_epmOfflineCondition_,"Retribucions bàsiques Grup C.1",IF(P53="TOTAL", " ", _xll.EPMMemberProperty($A$3, N53, $T$4)))</f>
        <v>Retribucions bàsiques Grup C.1</v>
      </c>
      <c r="U53" s="202" t="str">
        <f t="shared" si="5"/>
        <v>17900</v>
      </c>
      <c r="V53" s="202" t="str">
        <f>IF(_epmOfflineCondition_,"Direcció i Administració",IF(P53="TOTAL", " ", _xll.EPMMemberProperty($A$3, O53, $T$4)))</f>
        <v>Direcció i Administració</v>
      </c>
      <c r="W53" s="202" t="str">
        <f t="shared" si="6"/>
        <v/>
      </c>
      <c r="X53" s="202" t="str">
        <f>IF(_epmOfflineCondition_,"",IF(P53="TOTAL", " ", IF(P53="", "Total", _xll.EPMMemberProperty($A$3, P53, $U$4))))</f>
        <v/>
      </c>
      <c r="Y53" s="137">
        <v>9334.0400000000009</v>
      </c>
      <c r="Z53" s="203"/>
      <c r="AA53" s="103"/>
      <c r="AB53" s="103">
        <v>10080.280000000001</v>
      </c>
      <c r="AC53" s="137">
        <f t="shared" si="7"/>
        <v>10080.280000000001</v>
      </c>
      <c r="AD53" s="137">
        <f t="shared" si="8"/>
        <v>10080.280000000001</v>
      </c>
      <c r="AE53" s="137">
        <f t="shared" si="9"/>
        <v>0</v>
      </c>
      <c r="AF53" s="137">
        <f t="shared" si="10"/>
        <v>746.23999999999978</v>
      </c>
      <c r="AG53" s="137">
        <f t="shared" si="11"/>
        <v>7.994823249096851E-2</v>
      </c>
      <c r="AH53" s="137"/>
      <c r="AI53" s="137" t="str">
        <f>IF(_epmOfflineCondition_,"",IF(P53="TOTAL", "", _xll.EPMSaveComment(AH53, $A$3, N53, O53, P53, $E$5, $C$6, M53, $C$9, "TIPRETOT", $U$40, $C$13, $C$14)))</f>
        <v/>
      </c>
    </row>
    <row r="54" spans="13:35" x14ac:dyDescent="0.3">
      <c r="M54" s="114" t="str">
        <f>IF(_epmOfflineCondition_,"O0720100", _xll.EPMOlapMemberO("[ORGANIC_D].[PARENTH1].[O0720100]","","O0720100","","000"))</f>
        <v>O0720100</v>
      </c>
      <c r="N54" s="114" t="str">
        <f>IF(_epmOfflineCondition_,"E072D12006", _xll.EPMOlapMemberO("[ECONOMIC_D].[PARENTH1].[E072D12006]","","E072D12006","","000"))</f>
        <v>E072D12006</v>
      </c>
      <c r="O54" s="114" t="str">
        <f>IF(_epmOfflineCondition_,"F072D17900", _xll.EPMOlapMemberO("[FUNCTIONAL_D].[PARENTH1].[F072D17900]","","F072D17900","","000"))</f>
        <v>F072D17900</v>
      </c>
      <c r="P54" s="207" t="str">
        <f>IF(_epmOfflineCondition_,"PRDUMMY", _xll.EPMOlapMemberO("[PROJECTS_D].[PARENTH1].[PRDUMMY]","","PRDUMMY","","000"))</f>
        <v>PRDUMMY</v>
      </c>
      <c r="Q54" s="202" t="str">
        <f t="shared" si="3"/>
        <v>0100</v>
      </c>
      <c r="R54" s="202" t="str">
        <f>IF(_epmOfflineCondition_,"Agència Local d'Energia de Barcelona",IF(P54="TOTAL", " ", _xll.EPMMemberProperty($A$3, M54, $T$4)))</f>
        <v>Agència Local d'Energia de Barcelona</v>
      </c>
      <c r="S54" s="202" t="str">
        <f t="shared" si="4"/>
        <v>12006</v>
      </c>
      <c r="T54" s="202" t="str">
        <f>IF(_epmOfflineCondition_,"Retribucions bàsiques Trienis Funcionaris",IF(P54="TOTAL", " ", _xll.EPMMemberProperty($A$3, N54, $T$4)))</f>
        <v>Retribucions bàsiques Trienis Funcionaris</v>
      </c>
      <c r="U54" s="202" t="str">
        <f t="shared" si="5"/>
        <v>17900</v>
      </c>
      <c r="V54" s="202" t="str">
        <f>IF(_epmOfflineCondition_,"Direcció i Administració",IF(P54="TOTAL", " ", _xll.EPMMemberProperty($A$3, O54, $T$4)))</f>
        <v>Direcció i Administració</v>
      </c>
      <c r="W54" s="202" t="str">
        <f t="shared" si="6"/>
        <v/>
      </c>
      <c r="X54" s="202" t="str">
        <f>IF(_epmOfflineCondition_,"",IF(P54="TOTAL", " ", IF(P54="", "Total", _xll.EPMMemberProperty($A$3, P54, $U$4))))</f>
        <v/>
      </c>
      <c r="Y54" s="137">
        <v>2669.62</v>
      </c>
      <c r="Z54" s="203"/>
      <c r="AA54" s="103"/>
      <c r="AB54" s="103">
        <v>2578.38</v>
      </c>
      <c r="AC54" s="137">
        <f t="shared" si="7"/>
        <v>2578.38</v>
      </c>
      <c r="AD54" s="137">
        <f t="shared" si="8"/>
        <v>2578.38</v>
      </c>
      <c r="AE54" s="137">
        <f t="shared" si="9"/>
        <v>0</v>
      </c>
      <c r="AF54" s="137">
        <f t="shared" si="10"/>
        <v>-91.239999999999782</v>
      </c>
      <c r="AG54" s="137">
        <f t="shared" si="11"/>
        <v>-3.4177148807695394E-2</v>
      </c>
      <c r="AH54" s="137"/>
      <c r="AI54" s="137" t="str">
        <f>IF(_epmOfflineCondition_,"",IF(P54="TOTAL", "", _xll.EPMSaveComment(AH54, $A$3, N54, O54, P54, $E$5, $C$6, M54, $C$9, "TIPRETOT", $U$40, $C$13, $C$14)))</f>
        <v/>
      </c>
    </row>
    <row r="55" spans="13:35" x14ac:dyDescent="0.3">
      <c r="M55" s="114" t="str">
        <f>IF(_epmOfflineCondition_,"O0720100", _xll.EPMOlapMemberO("[ORGANIC_D].[PARENTH1].[O0720100]","","O0720100","","000"))</f>
        <v>O0720100</v>
      </c>
      <c r="N55" s="114" t="str">
        <f>IF(_epmOfflineCondition_,"E072D12100", _xll.EPMOlapMemberO("[ECONOMIC_D].[PARENTH1].[E072D12100]","","E072D12100","","000"))</f>
        <v>E072D12100</v>
      </c>
      <c r="O55" s="114" t="str">
        <f>IF(_epmOfflineCondition_,"F072D17900", _xll.EPMOlapMemberO("[FUNCTIONAL_D].[PARENTH1].[F072D17900]","","F072D17900","","000"))</f>
        <v>F072D17900</v>
      </c>
      <c r="P55" s="207" t="str">
        <f>IF(_epmOfflineCondition_,"PRDUMMY", _xll.EPMOlapMemberO("[PROJECTS_D].[PARENTH1].[PRDUMMY]","","PRDUMMY","","000"))</f>
        <v>PRDUMMY</v>
      </c>
      <c r="Q55" s="202" t="str">
        <f t="shared" si="3"/>
        <v>0100</v>
      </c>
      <c r="R55" s="202" t="str">
        <f>IF(_epmOfflineCondition_,"Agència Local d'Energia de Barcelona",IF(P55="TOTAL", " ", _xll.EPMMemberProperty($A$3, M55, $T$4)))</f>
        <v>Agència Local d'Energia de Barcelona</v>
      </c>
      <c r="S55" s="202" t="str">
        <f t="shared" si="4"/>
        <v>12100</v>
      </c>
      <c r="T55" s="202" t="str">
        <f>IF(_epmOfflineCondition_,"Complement destí funcionaris",IF(P55="TOTAL", " ", _xll.EPMMemberProperty($A$3, N55, $T$4)))</f>
        <v>Complement destí funcionaris</v>
      </c>
      <c r="U55" s="202" t="str">
        <f t="shared" si="5"/>
        <v>17900</v>
      </c>
      <c r="V55" s="202" t="str">
        <f>IF(_epmOfflineCondition_,"Direcció i Administració",IF(P55="TOTAL", " ", _xll.EPMMemberProperty($A$3, O55, $T$4)))</f>
        <v>Direcció i Administració</v>
      </c>
      <c r="W55" s="202" t="str">
        <f t="shared" si="6"/>
        <v/>
      </c>
      <c r="X55" s="202" t="str">
        <f>IF(_epmOfflineCondition_,"",IF(P55="TOTAL", " ", IF(P55="", "Total", _xll.EPMMemberProperty($A$3, P55, $U$4))))</f>
        <v/>
      </c>
      <c r="Y55" s="137">
        <v>6747.74</v>
      </c>
      <c r="Z55" s="203"/>
      <c r="AA55" s="103"/>
      <c r="AB55" s="103">
        <v>7137.76</v>
      </c>
      <c r="AC55" s="137">
        <f t="shared" si="7"/>
        <v>7137.76</v>
      </c>
      <c r="AD55" s="137">
        <f t="shared" si="8"/>
        <v>7137.76</v>
      </c>
      <c r="AE55" s="137">
        <f t="shared" si="9"/>
        <v>0</v>
      </c>
      <c r="AF55" s="137">
        <f t="shared" si="10"/>
        <v>390.02000000000044</v>
      </c>
      <c r="AG55" s="137">
        <f t="shared" si="11"/>
        <v>5.7800093068197715E-2</v>
      </c>
      <c r="AH55" s="137"/>
      <c r="AI55" s="137" t="str">
        <f>IF(_epmOfflineCondition_,"",IF(P55="TOTAL", "", _xll.EPMSaveComment(AH55, $A$3, N55, O55, P55, $E$5, $C$6, M55, $C$9, "TIPRETOT", $U$40, $C$13, $C$14)))</f>
        <v/>
      </c>
    </row>
    <row r="56" spans="13:35" x14ac:dyDescent="0.3">
      <c r="M56" s="114" t="str">
        <f>IF(_epmOfflineCondition_,"O0720100", _xll.EPMOlapMemberO("[ORGANIC_D].[PARENTH1].[O0720100]","","O0720100","","000"))</f>
        <v>O0720100</v>
      </c>
      <c r="N56" s="114" t="str">
        <f>IF(_epmOfflineCondition_,"E072D12101", _xll.EPMOlapMemberO("[ECONOMIC_D].[PARENTH1].[E072D12101]","","E072D12101","","000"))</f>
        <v>E072D12101</v>
      </c>
      <c r="O56" s="114" t="str">
        <f>IF(_epmOfflineCondition_,"F072D17900", _xll.EPMOlapMemberO("[FUNCTIONAL_D].[PARENTH1].[F072D17900]","","F072D17900","","000"))</f>
        <v>F072D17900</v>
      </c>
      <c r="P56" s="207" t="str">
        <f>IF(_epmOfflineCondition_,"PRDUMMY", _xll.EPMOlapMemberO("[PROJECTS_D].[PARENTH1].[PRDUMMY]","","PRDUMMY","","000"))</f>
        <v>PRDUMMY</v>
      </c>
      <c r="Q56" s="202" t="str">
        <f t="shared" si="3"/>
        <v>0100</v>
      </c>
      <c r="R56" s="202" t="str">
        <f>IF(_epmOfflineCondition_,"Agència Local d'Energia de Barcelona",IF(P56="TOTAL", " ", _xll.EPMMemberProperty($A$3, M56, $T$4)))</f>
        <v>Agència Local d'Energia de Barcelona</v>
      </c>
      <c r="S56" s="202" t="str">
        <f t="shared" si="4"/>
        <v>12101</v>
      </c>
      <c r="T56" s="202" t="str">
        <f>IF(_epmOfflineCondition_,"Complement específic funcionaris",IF(P56="TOTAL", " ", _xll.EPMMemberProperty($A$3, N56, $T$4)))</f>
        <v>Complement específic funcionaris</v>
      </c>
      <c r="U56" s="202" t="str">
        <f t="shared" si="5"/>
        <v>17900</v>
      </c>
      <c r="V56" s="202" t="str">
        <f>IF(_epmOfflineCondition_,"Direcció i Administració",IF(P56="TOTAL", " ", _xll.EPMMemberProperty($A$3, O56, $T$4)))</f>
        <v>Direcció i Administració</v>
      </c>
      <c r="W56" s="202" t="str">
        <f t="shared" si="6"/>
        <v/>
      </c>
      <c r="X56" s="202" t="str">
        <f>IF(_epmOfflineCondition_,"",IF(P56="TOTAL", " ", IF(P56="", "Total", _xll.EPMMemberProperty($A$3, P56, $U$4))))</f>
        <v/>
      </c>
      <c r="Y56" s="137">
        <v>31706.65</v>
      </c>
      <c r="Z56" s="203"/>
      <c r="AA56" s="103"/>
      <c r="AB56" s="103">
        <v>30625</v>
      </c>
      <c r="AC56" s="137">
        <f t="shared" si="7"/>
        <v>30625</v>
      </c>
      <c r="AD56" s="137">
        <f t="shared" si="8"/>
        <v>30625</v>
      </c>
      <c r="AE56" s="137">
        <f t="shared" si="9"/>
        <v>0</v>
      </c>
      <c r="AF56" s="137">
        <f t="shared" si="10"/>
        <v>-1081.6500000000015</v>
      </c>
      <c r="AG56" s="137">
        <f t="shared" si="11"/>
        <v>-3.4114294635352566E-2</v>
      </c>
      <c r="AH56" s="137"/>
      <c r="AI56" s="137" t="str">
        <f>IF(_epmOfflineCondition_,"",IF(P56="TOTAL", "", _xll.EPMSaveComment(AH56, $A$3, N56, O56, P56, $E$5, $C$6, M56, $C$9, "TIPRETOT", $U$40, $C$13, $C$14)))</f>
        <v/>
      </c>
    </row>
    <row r="57" spans="13:35" x14ac:dyDescent="0.3">
      <c r="M57" s="114" t="str">
        <f>IF(_epmOfflineCondition_,"O0720100", _xll.EPMOlapMemberO("[ORGANIC_D].[PARENTH1].[O0720100]","","O0720100","","000"))</f>
        <v>O0720100</v>
      </c>
      <c r="N57" s="114" t="str">
        <f>IF(_epmOfflineCondition_,"E072D12112", _xll.EPMOlapMemberO("[ECONOMIC_D].[PARENTH1].[E072D12112]","","E072D12112","","000"))</f>
        <v>E072D12112</v>
      </c>
      <c r="O57" s="114" t="str">
        <f>IF(_epmOfflineCondition_,"F072D17900", _xll.EPMOlapMemberO("[FUNCTIONAL_D].[PARENTH1].[F072D17900]","","F072D17900","","000"))</f>
        <v>F072D17900</v>
      </c>
      <c r="P57" s="207" t="str">
        <f>IF(_epmOfflineCondition_,"PRDUMMY", _xll.EPMOlapMemberO("[PROJECTS_D].[PARENTH1].[PRDUMMY]","","PRDUMMY","","000"))</f>
        <v>PRDUMMY</v>
      </c>
      <c r="Q57" s="202" t="str">
        <f t="shared" si="3"/>
        <v>0100</v>
      </c>
      <c r="R57" s="202" t="str">
        <f>IF(_epmOfflineCondition_,"Agència Local d'Energia de Barcelona",IF(P57="TOTAL", " ", _xll.EPMMemberProperty($A$3, M57, $T$4)))</f>
        <v>Agència Local d'Energia de Barcelona</v>
      </c>
      <c r="S57" s="202" t="str">
        <f t="shared" si="4"/>
        <v>12112</v>
      </c>
      <c r="T57" s="202" t="str">
        <f>IF(_epmOfflineCondition_,"Paga extra 2012 Funcionaris",IF(P57="TOTAL", " ", _xll.EPMMemberProperty($A$3, N57, $T$4)))</f>
        <v>Paga extra 2012 Funcionaris</v>
      </c>
      <c r="U57" s="202" t="str">
        <f t="shared" si="5"/>
        <v>17900</v>
      </c>
      <c r="V57" s="202" t="str">
        <f>IF(_epmOfflineCondition_,"Direcció i Administració",IF(P57="TOTAL", " ", _xll.EPMMemberProperty($A$3, O57, $T$4)))</f>
        <v>Direcció i Administració</v>
      </c>
      <c r="W57" s="202" t="str">
        <f t="shared" si="6"/>
        <v/>
      </c>
      <c r="X57" s="202" t="str">
        <f>IF(_epmOfflineCondition_,"",IF(P57="TOTAL", " ", IF(P57="", "Total", _xll.EPMMemberProperty($A$3, P57, $U$4))))</f>
        <v/>
      </c>
      <c r="Y57" s="137">
        <v>3298.01</v>
      </c>
      <c r="Z57" s="203"/>
      <c r="AA57" s="103"/>
      <c r="AB57" s="103"/>
      <c r="AC57" s="137">
        <f t="shared" si="7"/>
        <v>0</v>
      </c>
      <c r="AD57" s="137">
        <f t="shared" si="8"/>
        <v>0</v>
      </c>
      <c r="AE57" s="137">
        <f t="shared" si="9"/>
        <v>0</v>
      </c>
      <c r="AF57" s="137">
        <f t="shared" si="10"/>
        <v>-3298.01</v>
      </c>
      <c r="AG57" s="137">
        <f t="shared" si="11"/>
        <v>-1</v>
      </c>
      <c r="AH57" s="137"/>
      <c r="AI57" s="137" t="str">
        <f>IF(_epmOfflineCondition_,"",IF(P57="TOTAL", "", _xll.EPMSaveComment(AH57, $A$3, N57, O57, P57, $E$5, $C$6, M57, $C$9, "TIPRETOT", $U$40, $C$13, $C$14)))</f>
        <v/>
      </c>
    </row>
    <row r="58" spans="13:35" x14ac:dyDescent="0.3">
      <c r="M58" s="114" t="str">
        <f>IF(_epmOfflineCondition_,"O0720100", _xll.EPMOlapMemberO("[ORGANIC_D].[PARENTH1].[O0720100]","","O0720100","","000"))</f>
        <v>O0720100</v>
      </c>
      <c r="N58" s="114" t="str">
        <f>IF(_epmOfflineCondition_,"E072D12900", _xll.EPMOlapMemberO("[ECONOMIC_D].[PARENTH1].[E072D12900]","","E072D12900","","000"))</f>
        <v>E072D12900</v>
      </c>
      <c r="O58" s="114" t="str">
        <f>IF(_epmOfflineCondition_,"F072D17900", _xll.EPMOlapMemberO("[FUNCTIONAL_D].[PARENTH1].[F072D17900]","","F072D17900","","000"))</f>
        <v>F072D17900</v>
      </c>
      <c r="P58" s="207" t="str">
        <f>IF(_epmOfflineCondition_,"PRDUMMY", _xll.EPMOlapMemberO("[PROJECTS_D].[PARENTH1].[PRDUMMY]","","PRDUMMY","","000"))</f>
        <v>PRDUMMY</v>
      </c>
      <c r="Q58" s="202" t="str">
        <f t="shared" si="3"/>
        <v>0100</v>
      </c>
      <c r="R58" s="202" t="str">
        <f>IF(_epmOfflineCondition_,"Agència Local d'Energia de Barcelona",IF(P58="TOTAL", " ", _xll.EPMMemberProperty($A$3, M58, $T$4)))</f>
        <v>Agència Local d'Energia de Barcelona</v>
      </c>
      <c r="S58" s="202" t="str">
        <f t="shared" si="4"/>
        <v>12900</v>
      </c>
      <c r="T58" s="202" t="str">
        <f>IF(_epmOfflineCondition_,"Altres retribucions funcionaris",IF(P58="TOTAL", " ", _xll.EPMMemberProperty($A$3, N58, $T$4)))</f>
        <v>Altres retribucions funcionaris</v>
      </c>
      <c r="U58" s="202" t="str">
        <f t="shared" si="5"/>
        <v>17900</v>
      </c>
      <c r="V58" s="202" t="str">
        <f>IF(_epmOfflineCondition_,"Direcció i Administració",IF(P58="TOTAL", " ", _xll.EPMMemberProperty($A$3, O58, $T$4)))</f>
        <v>Direcció i Administració</v>
      </c>
      <c r="W58" s="202" t="str">
        <f t="shared" si="6"/>
        <v/>
      </c>
      <c r="X58" s="202" t="str">
        <f>IF(_epmOfflineCondition_,"",IF(P58="TOTAL", " ", IF(P58="", "Total", _xll.EPMMemberProperty($A$3, P58, $U$4))))</f>
        <v/>
      </c>
      <c r="Y58" s="137">
        <v>329.57</v>
      </c>
      <c r="Z58" s="203"/>
      <c r="AA58" s="103"/>
      <c r="AB58" s="103"/>
      <c r="AC58" s="137">
        <f t="shared" si="7"/>
        <v>0</v>
      </c>
      <c r="AD58" s="137">
        <f t="shared" si="8"/>
        <v>0</v>
      </c>
      <c r="AE58" s="137">
        <f t="shared" si="9"/>
        <v>0</v>
      </c>
      <c r="AF58" s="137">
        <f t="shared" si="10"/>
        <v>-329.57</v>
      </c>
      <c r="AG58" s="137">
        <f t="shared" si="11"/>
        <v>-1</v>
      </c>
      <c r="AH58" s="137"/>
      <c r="AI58" s="137" t="str">
        <f>IF(_epmOfflineCondition_,"",IF(P58="TOTAL", "", _xll.EPMSaveComment(AH58, $A$3, N58, O58, P58, $E$5, $C$6, M58, $C$9, "TIPRETOT", $U$40, $C$13, $C$14)))</f>
        <v/>
      </c>
    </row>
    <row r="59" spans="13:35" x14ac:dyDescent="0.3">
      <c r="M59" s="114" t="str">
        <f>IF(_epmOfflineCondition_,"O0720100", _xll.EPMOlapMemberO("[ORGANIC_D].[PARENTH1].[O0720100]","","O0720100","","000"))</f>
        <v>O0720100</v>
      </c>
      <c r="N59" s="114" t="str">
        <f>IF(_epmOfflineCondition_,"E072D13000", _xll.EPMOlapMemberO("[ECONOMIC_D].[PARENTH1].[E072D13000]","","E072D13000","","000"))</f>
        <v>E072D13000</v>
      </c>
      <c r="O59" s="114" t="str">
        <f>IF(_epmOfflineCondition_,"F072D17900", _xll.EPMOlapMemberO("[FUNCTIONAL_D].[PARENTH1].[F072D17900]","","F072D17900","","000"))</f>
        <v>F072D17900</v>
      </c>
      <c r="P59" s="207" t="str">
        <f>IF(_epmOfflineCondition_,"PRDUMMY", _xll.EPMOlapMemberO("[PROJECTS_D].[PARENTH1].[PRDUMMY]","","PRDUMMY","","000"))</f>
        <v>PRDUMMY</v>
      </c>
      <c r="Q59" s="202" t="str">
        <f t="shared" si="3"/>
        <v>0100</v>
      </c>
      <c r="R59" s="202" t="str">
        <f>IF(_epmOfflineCondition_,"Agència Local d'Energia de Barcelona",IF(P59="TOTAL", " ", _xll.EPMMemberProperty($A$3, M59, $T$4)))</f>
        <v>Agència Local d'Energia de Barcelona</v>
      </c>
      <c r="S59" s="202" t="str">
        <f t="shared" si="4"/>
        <v>13000</v>
      </c>
      <c r="T59" s="202" t="str">
        <f>IF(_epmOfflineCondition_,"Retribucions bàsiques personal laboral fix",IF(P59="TOTAL", " ", _xll.EPMMemberProperty($A$3, N59, $T$4)))</f>
        <v>Retribucions bàsiques personal laboral fix</v>
      </c>
      <c r="U59" s="202" t="str">
        <f t="shared" si="5"/>
        <v>17900</v>
      </c>
      <c r="V59" s="202" t="str">
        <f>IF(_epmOfflineCondition_,"Direcció i Administració",IF(P59="TOTAL", " ", _xll.EPMMemberProperty($A$3, O59, $T$4)))</f>
        <v>Direcció i Administració</v>
      </c>
      <c r="W59" s="202" t="str">
        <f t="shared" si="6"/>
        <v/>
      </c>
      <c r="X59" s="202" t="str">
        <f>IF(_epmOfflineCondition_,"",IF(P59="TOTAL", " ", IF(P59="", "Total", _xll.EPMMemberProperty($A$3, P59, $U$4))))</f>
        <v/>
      </c>
      <c r="Y59" s="137">
        <v>28209.45</v>
      </c>
      <c r="Z59" s="203"/>
      <c r="AA59" s="103"/>
      <c r="AB59" s="103">
        <v>34038.9</v>
      </c>
      <c r="AC59" s="137">
        <f t="shared" si="7"/>
        <v>34038.9</v>
      </c>
      <c r="AD59" s="137">
        <f t="shared" si="8"/>
        <v>34038.9</v>
      </c>
      <c r="AE59" s="137">
        <f t="shared" si="9"/>
        <v>0</v>
      </c>
      <c r="AF59" s="137">
        <f t="shared" si="10"/>
        <v>5829.4500000000007</v>
      </c>
      <c r="AG59" s="137">
        <f t="shared" si="11"/>
        <v>0.20664883576248386</v>
      </c>
      <c r="AH59" s="137"/>
      <c r="AI59" s="137" t="str">
        <f>IF(_epmOfflineCondition_,"",IF(P59="TOTAL", "", _xll.EPMSaveComment(AH59, $A$3, N59, O59, P59, $E$5, $C$6, M59, $C$9, "TIPRETOT", $U$40, $C$13, $C$14)))</f>
        <v/>
      </c>
    </row>
    <row r="60" spans="13:35" x14ac:dyDescent="0.3">
      <c r="M60" s="114" t="str">
        <f>IF(_epmOfflineCondition_,"O0720100", _xll.EPMOlapMemberO("[ORGANIC_D].[PARENTH1].[O0720100]","","O0720100","","000"))</f>
        <v>O0720100</v>
      </c>
      <c r="N60" s="114" t="str">
        <f>IF(_epmOfflineCondition_,"E072D13002", _xll.EPMOlapMemberO("[ECONOMIC_D].[PARENTH1].[E072D13002]","","E072D13002","","000"))</f>
        <v>E072D13002</v>
      </c>
      <c r="O60" s="114" t="str">
        <f>IF(_epmOfflineCondition_,"F072D17900", _xll.EPMOlapMemberO("[FUNCTIONAL_D].[PARENTH1].[F072D17900]","","F072D17900","","000"))</f>
        <v>F072D17900</v>
      </c>
      <c r="P60" s="207" t="str">
        <f>IF(_epmOfflineCondition_,"PRDUMMY", _xll.EPMOlapMemberO("[PROJECTS_D].[PARENTH1].[PRDUMMY]","","PRDUMMY","","000"))</f>
        <v>PRDUMMY</v>
      </c>
      <c r="Q60" s="202" t="str">
        <f t="shared" si="3"/>
        <v>0100</v>
      </c>
      <c r="R60" s="202" t="str">
        <f>IF(_epmOfflineCondition_,"Agència Local d'Energia de Barcelona",IF(P60="TOTAL", " ", _xll.EPMMemberProperty($A$3, M60, $T$4)))</f>
        <v>Agència Local d'Energia de Barcelona</v>
      </c>
      <c r="S60" s="202" t="str">
        <f t="shared" si="4"/>
        <v>13002</v>
      </c>
      <c r="T60" s="202" t="str">
        <f>IF(_epmOfflineCondition_,"Retribucions complementària personal laboral fix",IF(P60="TOTAL", " ", _xll.EPMMemberProperty($A$3, N60, $T$4)))</f>
        <v>Retribucions complementària personal laboral fix</v>
      </c>
      <c r="U60" s="202" t="str">
        <f t="shared" si="5"/>
        <v>17900</v>
      </c>
      <c r="V60" s="202" t="str">
        <f>IF(_epmOfflineCondition_,"Direcció i Administració",IF(P60="TOTAL", " ", _xll.EPMMemberProperty($A$3, O60, $T$4)))</f>
        <v>Direcció i Administració</v>
      </c>
      <c r="W60" s="202" t="str">
        <f t="shared" si="6"/>
        <v/>
      </c>
      <c r="X60" s="202" t="str">
        <f>IF(_epmOfflineCondition_,"",IF(P60="TOTAL", " ", IF(P60="", "Total", _xll.EPMMemberProperty($A$3, P60, $U$4))))</f>
        <v/>
      </c>
      <c r="Y60" s="137">
        <v>52711.42</v>
      </c>
      <c r="Z60" s="203"/>
      <c r="AA60" s="103"/>
      <c r="AB60" s="103">
        <v>60905.18</v>
      </c>
      <c r="AC60" s="137">
        <f t="shared" si="7"/>
        <v>60905.18</v>
      </c>
      <c r="AD60" s="137">
        <f t="shared" si="8"/>
        <v>60905.18</v>
      </c>
      <c r="AE60" s="137">
        <f t="shared" si="9"/>
        <v>0</v>
      </c>
      <c r="AF60" s="137">
        <f t="shared" si="10"/>
        <v>8193.760000000002</v>
      </c>
      <c r="AG60" s="137">
        <f t="shared" si="11"/>
        <v>0.15544563208503967</v>
      </c>
      <c r="AH60" s="137"/>
      <c r="AI60" s="137" t="str">
        <f>IF(_epmOfflineCondition_,"",IF(P60="TOTAL", "", _xll.EPMSaveComment(AH60, $A$3, N60, O60, P60, $E$5, $C$6, M60, $C$9, "TIPRETOT", $U$40, $C$13, $C$14)))</f>
        <v/>
      </c>
    </row>
    <row r="61" spans="13:35" x14ac:dyDescent="0.3">
      <c r="M61" s="114" t="str">
        <f>IF(_epmOfflineCondition_,"O0720100", _xll.EPMOlapMemberO("[ORGANIC_D].[PARENTH1].[O0720100]","","O0720100","","000"))</f>
        <v>O0720100</v>
      </c>
      <c r="N61" s="114" t="str">
        <f>IF(_epmOfflineCondition_,"E072D13012", _xll.EPMOlapMemberO("[ECONOMIC_D].[PARENTH1].[E072D13012]","","E072D13012","","000"))</f>
        <v>E072D13012</v>
      </c>
      <c r="O61" s="114" t="str">
        <f>IF(_epmOfflineCondition_,"F072D17900", _xll.EPMOlapMemberO("[FUNCTIONAL_D].[PARENTH1].[F072D17900]","","F072D17900","","000"))</f>
        <v>F072D17900</v>
      </c>
      <c r="P61" s="207" t="str">
        <f>IF(_epmOfflineCondition_,"PRDUMMY", _xll.EPMOlapMemberO("[PROJECTS_D].[PARENTH1].[PRDUMMY]","","PRDUMMY","","000"))</f>
        <v>PRDUMMY</v>
      </c>
      <c r="Q61" s="202" t="str">
        <f t="shared" si="3"/>
        <v>0100</v>
      </c>
      <c r="R61" s="202" t="str">
        <f>IF(_epmOfflineCondition_,"Agència Local d'Energia de Barcelona",IF(P61="TOTAL", " ", _xll.EPMMemberProperty($A$3, M61, $T$4)))</f>
        <v>Agència Local d'Energia de Barcelona</v>
      </c>
      <c r="S61" s="202" t="str">
        <f t="shared" si="4"/>
        <v>13012</v>
      </c>
      <c r="T61" s="202" t="str">
        <f>IF(_epmOfflineCondition_,"Paga extra 2012 P. laboral",IF(P61="TOTAL", " ", _xll.EPMMemberProperty($A$3, N61, $T$4)))</f>
        <v>Paga extra 2012 P. laboral</v>
      </c>
      <c r="U61" s="202" t="str">
        <f t="shared" si="5"/>
        <v>17900</v>
      </c>
      <c r="V61" s="202" t="str">
        <f>IF(_epmOfflineCondition_,"Direcció i Administració",IF(P61="TOTAL", " ", _xll.EPMMemberProperty($A$3, O61, $T$4)))</f>
        <v>Direcció i Administració</v>
      </c>
      <c r="W61" s="202" t="str">
        <f t="shared" si="6"/>
        <v/>
      </c>
      <c r="X61" s="202" t="str">
        <f>IF(_epmOfflineCondition_,"",IF(P61="TOTAL", " ", IF(P61="", "Total", _xll.EPMMemberProperty($A$3, P61, $U$4))))</f>
        <v/>
      </c>
      <c r="Y61" s="137">
        <v>2200.62</v>
      </c>
      <c r="Z61" s="203"/>
      <c r="AA61" s="103"/>
      <c r="AB61" s="103"/>
      <c r="AC61" s="137">
        <f t="shared" si="7"/>
        <v>0</v>
      </c>
      <c r="AD61" s="137">
        <f t="shared" si="8"/>
        <v>0</v>
      </c>
      <c r="AE61" s="137">
        <f t="shared" si="9"/>
        <v>0</v>
      </c>
      <c r="AF61" s="137">
        <f t="shared" si="10"/>
        <v>-2200.62</v>
      </c>
      <c r="AG61" s="137">
        <f t="shared" si="11"/>
        <v>-1</v>
      </c>
      <c r="AH61" s="137"/>
      <c r="AI61" s="137" t="str">
        <f>IF(_epmOfflineCondition_,"",IF(P61="TOTAL", "", _xll.EPMSaveComment(AH61, $A$3, N61, O61, P61, $E$5, $C$6, M61, $C$9, "TIPRETOT", $U$40, $C$13, $C$14)))</f>
        <v/>
      </c>
    </row>
    <row r="62" spans="13:35" x14ac:dyDescent="0.3">
      <c r="M62" s="114" t="str">
        <f>IF(_epmOfflineCondition_,"O0720100", _xll.EPMOlapMemberO("[ORGANIC_D].[PARENTH1].[O0720100]","","O0720100","","000"))</f>
        <v>O0720100</v>
      </c>
      <c r="N62" s="114" t="str">
        <f>IF(_epmOfflineCondition_,"E072D13100", _xll.EPMOlapMemberO("[ECONOMIC_D].[PARENTH1].[E072D13100]","","E072D13100","","000"))</f>
        <v>E072D13100</v>
      </c>
      <c r="O62" s="114" t="str">
        <f>IF(_epmOfflineCondition_,"F072D17900", _xll.EPMOlapMemberO("[FUNCTIONAL_D].[PARENTH1].[F072D17900]","","F072D17900","","000"))</f>
        <v>F072D17900</v>
      </c>
      <c r="P62" s="207" t="str">
        <f>IF(_epmOfflineCondition_,"PRDUMMY", _xll.EPMOlapMemberO("[PROJECTS_D].[PARENTH1].[PRDUMMY]","","PRDUMMY","","000"))</f>
        <v>PRDUMMY</v>
      </c>
      <c r="Q62" s="202" t="str">
        <f t="shared" si="3"/>
        <v>0100</v>
      </c>
      <c r="R62" s="202" t="str">
        <f>IF(_epmOfflineCondition_,"Agència Local d'Energia de Barcelona",IF(P62="TOTAL", " ", _xll.EPMMemberProperty($A$3, M62, $T$4)))</f>
        <v>Agència Local d'Energia de Barcelona</v>
      </c>
      <c r="S62" s="202" t="str">
        <f t="shared" si="4"/>
        <v>13100</v>
      </c>
      <c r="T62" s="202" t="str">
        <f>IF(_epmOfflineCondition_,"Retribucions bàsiques personal laboral temporal",IF(P62="TOTAL", " ", _xll.EPMMemberProperty($A$3, N62, $T$4)))</f>
        <v>Retribucions bàsiques personal laboral temporal</v>
      </c>
      <c r="U62" s="202" t="str">
        <f t="shared" si="5"/>
        <v>17900</v>
      </c>
      <c r="V62" s="202" t="str">
        <f>IF(_epmOfflineCondition_,"Direcció i Administració",IF(P62="TOTAL", " ", _xll.EPMMemberProperty($A$3, O62, $T$4)))</f>
        <v>Direcció i Administració</v>
      </c>
      <c r="W62" s="202" t="str">
        <f t="shared" si="6"/>
        <v/>
      </c>
      <c r="X62" s="202" t="str">
        <f>IF(_epmOfflineCondition_,"",IF(P62="TOTAL", " ", IF(P62="", "Total", _xll.EPMMemberProperty($A$3, P62, $U$4))))</f>
        <v/>
      </c>
      <c r="Y62" s="137">
        <v>203395.58</v>
      </c>
      <c r="Z62" s="203"/>
      <c r="AA62" s="103"/>
      <c r="AB62" s="103">
        <v>330587.92</v>
      </c>
      <c r="AC62" s="137">
        <f t="shared" si="7"/>
        <v>330587.92</v>
      </c>
      <c r="AD62" s="137">
        <f t="shared" si="8"/>
        <v>330587.92</v>
      </c>
      <c r="AE62" s="137">
        <f t="shared" si="9"/>
        <v>0</v>
      </c>
      <c r="AF62" s="137">
        <f t="shared" si="10"/>
        <v>127192.34</v>
      </c>
      <c r="AG62" s="137">
        <f t="shared" si="11"/>
        <v>0.62534466088201135</v>
      </c>
      <c r="AH62" s="137"/>
      <c r="AI62" s="137" t="str">
        <f>IF(_epmOfflineCondition_,"",IF(P62="TOTAL", "", _xll.EPMSaveComment(AH62, $A$3, N62, O62, P62, $E$5, $C$6, M62, $C$9, "TIPRETOT", $U$40, $C$13, $C$14)))</f>
        <v/>
      </c>
    </row>
    <row r="63" spans="13:35" x14ac:dyDescent="0.3">
      <c r="M63" s="114" t="str">
        <f>IF(_epmOfflineCondition_,"O0720100", _xll.EPMOlapMemberO("[ORGANIC_D].[PARENTH1].[O0720100]","","O0720100","","000"))</f>
        <v>O0720100</v>
      </c>
      <c r="N63" s="114" t="str">
        <f>IF(_epmOfflineCondition_,"E072D13112", _xll.EPMOlapMemberO("[ECONOMIC_D].[PARENTH1].[E072D13112]","","E072D13112","","000"))</f>
        <v>E072D13112</v>
      </c>
      <c r="O63" s="114" t="str">
        <f>IF(_epmOfflineCondition_,"F072D17900", _xll.EPMOlapMemberO("[FUNCTIONAL_D].[PARENTH1].[F072D17900]","","F072D17900","","000"))</f>
        <v>F072D17900</v>
      </c>
      <c r="P63" s="207" t="str">
        <f>IF(_epmOfflineCondition_,"PRDUMMY", _xll.EPMOlapMemberO("[PROJECTS_D].[PARENTH1].[PRDUMMY]","","PRDUMMY","","000"))</f>
        <v>PRDUMMY</v>
      </c>
      <c r="Q63" s="202" t="str">
        <f t="shared" si="3"/>
        <v>0100</v>
      </c>
      <c r="R63" s="202" t="str">
        <f>IF(_epmOfflineCondition_,"Agència Local d'Energia de Barcelona",IF(P63="TOTAL", " ", _xll.EPMMemberProperty($A$3, M63, $T$4)))</f>
        <v>Agència Local d'Energia de Barcelona</v>
      </c>
      <c r="S63" s="202" t="str">
        <f t="shared" si="4"/>
        <v>13112</v>
      </c>
      <c r="T63" s="202" t="str">
        <f>IF(_epmOfflineCondition_,"Paga extra 2012 P. temporal",IF(P63="TOTAL", " ", _xll.EPMMemberProperty($A$3, N63, $T$4)))</f>
        <v>Paga extra 2012 P. temporal</v>
      </c>
      <c r="U63" s="202" t="str">
        <f t="shared" si="5"/>
        <v>17900</v>
      </c>
      <c r="V63" s="202" t="str">
        <f>IF(_epmOfflineCondition_,"Direcció i Administració",IF(P63="TOTAL", " ", _xll.EPMMemberProperty($A$3, O63, $T$4)))</f>
        <v>Direcció i Administració</v>
      </c>
      <c r="W63" s="202" t="str">
        <f t="shared" si="6"/>
        <v/>
      </c>
      <c r="X63" s="202" t="str">
        <f>IF(_epmOfflineCondition_,"",IF(P63="TOTAL", " ", IF(P63="", "Total", _xll.EPMMemberProperty($A$3, P63, $U$4))))</f>
        <v/>
      </c>
      <c r="Y63" s="137">
        <v>7627.08</v>
      </c>
      <c r="Z63" s="203"/>
      <c r="AA63" s="103"/>
      <c r="AB63" s="103"/>
      <c r="AC63" s="137">
        <f t="shared" si="7"/>
        <v>0</v>
      </c>
      <c r="AD63" s="137">
        <f t="shared" si="8"/>
        <v>0</v>
      </c>
      <c r="AE63" s="137">
        <f t="shared" si="9"/>
        <v>0</v>
      </c>
      <c r="AF63" s="137">
        <f t="shared" si="10"/>
        <v>-7627.08</v>
      </c>
      <c r="AG63" s="137">
        <f t="shared" si="11"/>
        <v>-1</v>
      </c>
      <c r="AH63" s="137"/>
      <c r="AI63" s="137" t="str">
        <f>IF(_epmOfflineCondition_,"",IF(P63="TOTAL", "", _xll.EPMSaveComment(AH63, $A$3, N63, O63, P63, $E$5, $C$6, M63, $C$9, "TIPRETOT", $U$40, $C$13, $C$14)))</f>
        <v/>
      </c>
    </row>
    <row r="64" spans="13:35" x14ac:dyDescent="0.3">
      <c r="M64" s="114" t="str">
        <f>IF(_epmOfflineCondition_,"O0720100", _xll.EPMOlapMemberO("[ORGANIC_D].[PARENTH1].[O0720100]","","O0720100","","000"))</f>
        <v>O0720100</v>
      </c>
      <c r="N64" s="114" t="str">
        <f>IF(_epmOfflineCondition_,"E072D13900", _xll.EPMOlapMemberO("[ECONOMIC_D].[PARENTH1].[E072D13900]","","E072D13900","","000"))</f>
        <v>E072D13900</v>
      </c>
      <c r="O64" s="114" t="str">
        <f>IF(_epmOfflineCondition_,"F072D17900", _xll.EPMOlapMemberO("[FUNCTIONAL_D].[PARENTH1].[F072D17900]","","F072D17900","","000"))</f>
        <v>F072D17900</v>
      </c>
      <c r="P64" s="207" t="str">
        <f>IF(_epmOfflineCondition_,"PRDUMMY", _xll.EPMOlapMemberO("[PROJECTS_D].[PARENTH1].[PRDUMMY]","","PRDUMMY","","000"))</f>
        <v>PRDUMMY</v>
      </c>
      <c r="Q64" s="202" t="str">
        <f t="shared" si="3"/>
        <v>0100</v>
      </c>
      <c r="R64" s="202" t="str">
        <f>IF(_epmOfflineCondition_,"Agència Local d'Energia de Barcelona",IF(P64="TOTAL", " ", _xll.EPMMemberProperty($A$3, M64, $T$4)))</f>
        <v>Agència Local d'Energia de Barcelona</v>
      </c>
      <c r="S64" s="202" t="str">
        <f t="shared" si="4"/>
        <v>13900</v>
      </c>
      <c r="T64" s="202" t="str">
        <f>IF(_epmOfflineCondition_,"Execució sentència personal laboral",IF(P64="TOTAL", " ", _xll.EPMMemberProperty($A$3, N64, $T$4)))</f>
        <v>Execució sentència personal laboral</v>
      </c>
      <c r="U64" s="202" t="str">
        <f t="shared" si="5"/>
        <v>17900</v>
      </c>
      <c r="V64" s="202" t="str">
        <f>IF(_epmOfflineCondition_,"Direcció i Administració",IF(P64="TOTAL", " ", _xll.EPMMemberProperty($A$3, O64, $T$4)))</f>
        <v>Direcció i Administració</v>
      </c>
      <c r="W64" s="202" t="str">
        <f t="shared" si="6"/>
        <v/>
      </c>
      <c r="X64" s="202" t="str">
        <f>IF(_epmOfflineCondition_,"",IF(P64="TOTAL", " ", IF(P64="", "Total", _xll.EPMMemberProperty($A$3, P64, $U$4))))</f>
        <v/>
      </c>
      <c r="Y64" s="137">
        <v>7364.77</v>
      </c>
      <c r="Z64" s="203"/>
      <c r="AA64" s="103"/>
      <c r="AB64" s="103"/>
      <c r="AC64" s="137">
        <f t="shared" si="7"/>
        <v>0</v>
      </c>
      <c r="AD64" s="137">
        <f t="shared" si="8"/>
        <v>0</v>
      </c>
      <c r="AE64" s="137">
        <f t="shared" si="9"/>
        <v>0</v>
      </c>
      <c r="AF64" s="137">
        <f t="shared" si="10"/>
        <v>-7364.77</v>
      </c>
      <c r="AG64" s="137">
        <f t="shared" si="11"/>
        <v>-1</v>
      </c>
      <c r="AH64" s="137"/>
      <c r="AI64" s="137" t="str">
        <f>IF(_epmOfflineCondition_,"",IF(P64="TOTAL", "", _xll.EPMSaveComment(AH64, $A$3, N64, O64, P64, $E$5, $C$6, M64, $C$9, "TIPRETOT", $U$40, $C$13, $C$14)))</f>
        <v/>
      </c>
    </row>
    <row r="65" spans="13:35" x14ac:dyDescent="0.3">
      <c r="M65" s="114" t="str">
        <f>IF(_epmOfflineCondition_,"O0720100", _xll.EPMOlapMemberO("[ORGANIC_D].[PARENTH1].[O0720100]","","O0720100","","000"))</f>
        <v>O0720100</v>
      </c>
      <c r="N65" s="114" t="str">
        <f>IF(_epmOfflineCondition_,"E072D15000", _xll.EPMOlapMemberO("[ECONOMIC_D].[PARENTH1].[E072D15000]","","E072D15000","","000"))</f>
        <v>E072D15000</v>
      </c>
      <c r="O65" s="114" t="str">
        <f>IF(_epmOfflineCondition_,"F072D17900", _xll.EPMOlapMemberO("[FUNCTIONAL_D].[PARENTH1].[F072D17900]","","F072D17900","","000"))</f>
        <v>F072D17900</v>
      </c>
      <c r="P65" s="207" t="str">
        <f>IF(_epmOfflineCondition_,"PRDUMMY", _xll.EPMOlapMemberO("[PROJECTS_D].[PARENTH1].[PRDUMMY]","","PRDUMMY","","000"))</f>
        <v>PRDUMMY</v>
      </c>
      <c r="Q65" s="202" t="str">
        <f t="shared" si="3"/>
        <v>0100</v>
      </c>
      <c r="R65" s="202" t="str">
        <f>IF(_epmOfflineCondition_,"Agència Local d'Energia de Barcelona",IF(P65="TOTAL", " ", _xll.EPMMemberProperty($A$3, M65, $T$4)))</f>
        <v>Agència Local d'Energia de Barcelona</v>
      </c>
      <c r="S65" s="202" t="str">
        <f t="shared" si="4"/>
        <v>15000</v>
      </c>
      <c r="T65" s="202" t="str">
        <f>IF(_epmOfflineCondition_,"Productivitat",IF(P65="TOTAL", " ", _xll.EPMMemberProperty($A$3, N65, $T$4)))</f>
        <v>Productivitat</v>
      </c>
      <c r="U65" s="202" t="str">
        <f t="shared" si="5"/>
        <v>17900</v>
      </c>
      <c r="V65" s="202" t="str">
        <f>IF(_epmOfflineCondition_,"Direcció i Administració",IF(P65="TOTAL", " ", _xll.EPMMemberProperty($A$3, O65, $T$4)))</f>
        <v>Direcció i Administració</v>
      </c>
      <c r="W65" s="202" t="str">
        <f t="shared" si="6"/>
        <v/>
      </c>
      <c r="X65" s="202" t="str">
        <f>IF(_epmOfflineCondition_,"",IF(P65="TOTAL", " ", IF(P65="", "Total", _xll.EPMMemberProperty($A$3, P65, $U$4))))</f>
        <v/>
      </c>
      <c r="Y65" s="137">
        <v>27821.360000000001</v>
      </c>
      <c r="Z65" s="203"/>
      <c r="AA65" s="103"/>
      <c r="AB65" s="103">
        <v>34532.85</v>
      </c>
      <c r="AC65" s="137">
        <f t="shared" si="7"/>
        <v>34532.85</v>
      </c>
      <c r="AD65" s="137">
        <f t="shared" si="8"/>
        <v>34532.85</v>
      </c>
      <c r="AE65" s="137">
        <f t="shared" si="9"/>
        <v>0</v>
      </c>
      <c r="AF65" s="137">
        <f t="shared" si="10"/>
        <v>6711.489999999998</v>
      </c>
      <c r="AG65" s="137">
        <f t="shared" si="11"/>
        <v>0.24123515169639434</v>
      </c>
      <c r="AH65" s="137"/>
      <c r="AI65" s="137" t="str">
        <f>IF(_epmOfflineCondition_,"",IF(P65="TOTAL", "", _xll.EPMSaveComment(AH65, $A$3, N65, O65, P65, $E$5, $C$6, M65, $C$9, "TIPRETOT", $U$40, $C$13, $C$14)))</f>
        <v/>
      </c>
    </row>
    <row r="66" spans="13:35" x14ac:dyDescent="0.3">
      <c r="M66" s="114" t="str">
        <f>IF(_epmOfflineCondition_,"O0720100", _xll.EPMOlapMemberO("[ORGANIC_D].[PARENTH1].[O0720100]","","O0720100","","000"))</f>
        <v>O0720100</v>
      </c>
      <c r="N66" s="114" t="str">
        <f>IF(_epmOfflineCondition_,"E072D16000", _xll.EPMOlapMemberO("[ECONOMIC_D].[PARENTH1].[E072D16000]","","E072D16000","","000"))</f>
        <v>E072D16000</v>
      </c>
      <c r="O66" s="114" t="str">
        <f>IF(_epmOfflineCondition_,"F072D17900", _xll.EPMOlapMemberO("[FUNCTIONAL_D].[PARENTH1].[F072D17900]","","F072D17900","","000"))</f>
        <v>F072D17900</v>
      </c>
      <c r="P66" s="207" t="str">
        <f>IF(_epmOfflineCondition_,"PRDUMMY", _xll.EPMOlapMemberO("[PROJECTS_D].[PARENTH1].[PRDUMMY]","","PRDUMMY","","000"))</f>
        <v>PRDUMMY</v>
      </c>
      <c r="Q66" s="202" t="str">
        <f t="shared" si="3"/>
        <v>0100</v>
      </c>
      <c r="R66" s="202" t="str">
        <f>IF(_epmOfflineCondition_,"Agència Local d'Energia de Barcelona",IF(P66="TOTAL", " ", _xll.EPMMemberProperty($A$3, M66, $T$4)))</f>
        <v>Agència Local d'Energia de Barcelona</v>
      </c>
      <c r="S66" s="202" t="str">
        <f t="shared" si="4"/>
        <v>16000</v>
      </c>
      <c r="T66" s="202" t="str">
        <f>IF(_epmOfflineCondition_,"Seguritat Social Laborals",IF(P66="TOTAL", " ", _xll.EPMMemberProperty($A$3, N66, $T$4)))</f>
        <v>Seguritat Social Laborals</v>
      </c>
      <c r="U66" s="202" t="str">
        <f t="shared" si="5"/>
        <v>17900</v>
      </c>
      <c r="V66" s="202" t="str">
        <f>IF(_epmOfflineCondition_,"Direcció i Administració",IF(P66="TOTAL", " ", _xll.EPMMemberProperty($A$3, O66, $T$4)))</f>
        <v>Direcció i Administració</v>
      </c>
      <c r="W66" s="202" t="str">
        <f t="shared" si="6"/>
        <v/>
      </c>
      <c r="X66" s="202" t="str">
        <f>IF(_epmOfflineCondition_,"",IF(P66="TOTAL", " ", IF(P66="", "Total", _xll.EPMMemberProperty($A$3, P66, $U$4))))</f>
        <v/>
      </c>
      <c r="Y66" s="137">
        <v>101828.74</v>
      </c>
      <c r="Z66" s="203"/>
      <c r="AA66" s="103"/>
      <c r="AB66" s="103">
        <v>114939.69</v>
      </c>
      <c r="AC66" s="137">
        <f t="shared" si="7"/>
        <v>114939.69</v>
      </c>
      <c r="AD66" s="137">
        <f t="shared" si="8"/>
        <v>114939.69</v>
      </c>
      <c r="AE66" s="137">
        <f t="shared" si="9"/>
        <v>0</v>
      </c>
      <c r="AF66" s="137">
        <f t="shared" si="10"/>
        <v>13110.949999999997</v>
      </c>
      <c r="AG66" s="137">
        <f t="shared" si="11"/>
        <v>0.12875490750450214</v>
      </c>
      <c r="AH66" s="137"/>
      <c r="AI66" s="137" t="str">
        <f>IF(_epmOfflineCondition_,"",IF(P66="TOTAL", "", _xll.EPMSaveComment(AH66, $A$3, N66, O66, P66, $E$5, $C$6, M66, $C$9, "TIPRETOT", $U$40, $C$13, $C$14)))</f>
        <v/>
      </c>
    </row>
    <row r="67" spans="13:35" x14ac:dyDescent="0.3">
      <c r="M67" s="114" t="str">
        <f>IF(_epmOfflineCondition_,"O0720100", _xll.EPMOlapMemberO("[ORGANIC_D].[PARENTH1].[O0720100]","","O0720100","","000"))</f>
        <v>O0720100</v>
      </c>
      <c r="N67" s="114" t="str">
        <f>IF(_epmOfflineCondition_,"E072D16002", _xll.EPMOlapMemberO("[ECONOMIC_D].[PARENTH1].[E072D16002]","","E072D16002","","000"))</f>
        <v>E072D16002</v>
      </c>
      <c r="O67" s="114" t="str">
        <f>IF(_epmOfflineCondition_,"F072D17900", _xll.EPMOlapMemberO("[FUNCTIONAL_D].[PARENTH1].[F072D17900]","","F072D17900","","000"))</f>
        <v>F072D17900</v>
      </c>
      <c r="P67" s="207" t="str">
        <f>IF(_epmOfflineCondition_,"PRDUMMY", _xll.EPMOlapMemberO("[PROJECTS_D].[PARENTH1].[PRDUMMY]","","PRDUMMY","","000"))</f>
        <v>PRDUMMY</v>
      </c>
      <c r="Q67" s="202" t="str">
        <f t="shared" si="3"/>
        <v>0100</v>
      </c>
      <c r="R67" s="202" t="str">
        <f>IF(_epmOfflineCondition_,"Agència Local d'Energia de Barcelona",IF(P67="TOTAL", " ", _xll.EPMMemberProperty($A$3, M67, $T$4)))</f>
        <v>Agència Local d'Energia de Barcelona</v>
      </c>
      <c r="S67" s="202" t="str">
        <f t="shared" si="4"/>
        <v>16002</v>
      </c>
      <c r="T67" s="202" t="str">
        <f>IF(_epmOfflineCondition_,"Seguretat Social Funcionaris nou ingrés",IF(P67="TOTAL", " ", _xll.EPMMemberProperty($A$3, N67, $T$4)))</f>
        <v>Seguretat Social Funcionaris nou ingrés</v>
      </c>
      <c r="U67" s="202" t="str">
        <f t="shared" si="5"/>
        <v>17900</v>
      </c>
      <c r="V67" s="202" t="str">
        <f>IF(_epmOfflineCondition_,"Direcció i Administració",IF(P67="TOTAL", " ", _xll.EPMMemberProperty($A$3, O67, $T$4)))</f>
        <v>Direcció i Administració</v>
      </c>
      <c r="W67" s="202" t="str">
        <f t="shared" si="6"/>
        <v/>
      </c>
      <c r="X67" s="202" t="str">
        <f>IF(_epmOfflineCondition_,"",IF(P67="TOTAL", " ", IF(P67="", "Total", _xll.EPMMemberProperty($A$3, P67, $U$4))))</f>
        <v/>
      </c>
      <c r="Y67" s="137">
        <v>10479.76</v>
      </c>
      <c r="Z67" s="203"/>
      <c r="AA67" s="103"/>
      <c r="AB67" s="103">
        <v>10400</v>
      </c>
      <c r="AC67" s="137">
        <f t="shared" si="7"/>
        <v>10400</v>
      </c>
      <c r="AD67" s="137">
        <f t="shared" si="8"/>
        <v>10400</v>
      </c>
      <c r="AE67" s="137">
        <f t="shared" si="9"/>
        <v>0</v>
      </c>
      <c r="AF67" s="137">
        <f t="shared" si="10"/>
        <v>-79.760000000000218</v>
      </c>
      <c r="AG67" s="137">
        <f t="shared" si="11"/>
        <v>-7.6108613174347712E-3</v>
      </c>
      <c r="AH67" s="137"/>
      <c r="AI67" s="137" t="str">
        <f>IF(_epmOfflineCondition_,"",IF(P67="TOTAL", "", _xll.EPMSaveComment(AH67, $A$3, N67, O67, P67, $E$5, $C$6, M67, $C$9, "TIPRETOT", $U$40, $C$13, $C$14)))</f>
        <v/>
      </c>
    </row>
    <row r="68" spans="13:35" x14ac:dyDescent="0.3">
      <c r="M68" s="114" t="str">
        <f>IF(_epmOfflineCondition_,"O0720100", _xll.EPMOlapMemberO("[ORGANIC_D].[PARENTH1].[O0720100]","","O0720100","","000"))</f>
        <v>O0720100</v>
      </c>
      <c r="N68" s="114" t="str">
        <f>IF(_epmOfflineCondition_,"E072D16090", _xll.EPMOlapMemberO("[ECONOMIC_D].[PARENTH1].[E072D16090]","","E072D16090","","000"))</f>
        <v>E072D16090</v>
      </c>
      <c r="O68" s="114" t="str">
        <f>IF(_epmOfflineCondition_,"F072D17900", _xll.EPMOlapMemberO("[FUNCTIONAL_D].[PARENTH1].[F072D17900]","","F072D17900","","000"))</f>
        <v>F072D17900</v>
      </c>
      <c r="P68" s="207" t="str">
        <f>IF(_epmOfflineCondition_,"PRDUMMY", _xll.EPMOlapMemberO("[PROJECTS_D].[PARENTH1].[PRDUMMY]","","PRDUMMY","","000"))</f>
        <v>PRDUMMY</v>
      </c>
      <c r="Q68" s="202" t="str">
        <f t="shared" si="3"/>
        <v>0100</v>
      </c>
      <c r="R68" s="202" t="str">
        <f>IF(_epmOfflineCondition_,"Agència Local d'Energia de Barcelona",IF(P68="TOTAL", " ", _xll.EPMMemberProperty($A$3, M68, $T$4)))</f>
        <v>Agència Local d'Energia de Barcelona</v>
      </c>
      <c r="S68" s="202" t="str">
        <f t="shared" si="4"/>
        <v>16090</v>
      </c>
      <c r="T68" s="202" t="str">
        <f>IF(_epmOfflineCondition_,"Seg. Social: execució sentencia 1%",IF(P68="TOTAL", " ", _xll.EPMMemberProperty($A$3, N68, $T$4)))</f>
        <v>Seg. Social: execució sentencia 1%</v>
      </c>
      <c r="U68" s="202" t="str">
        <f t="shared" si="5"/>
        <v>17900</v>
      </c>
      <c r="V68" s="202" t="str">
        <f>IF(_epmOfflineCondition_,"Direcció i Administració",IF(P68="TOTAL", " ", _xll.EPMMemberProperty($A$3, O68, $T$4)))</f>
        <v>Direcció i Administració</v>
      </c>
      <c r="W68" s="202" t="str">
        <f t="shared" si="6"/>
        <v/>
      </c>
      <c r="X68" s="202" t="str">
        <f>IF(_epmOfflineCondition_,"",IF(P68="TOTAL", " ", IF(P68="", "Total", _xll.EPMMemberProperty($A$3, P68, $U$4))))</f>
        <v/>
      </c>
      <c r="Y68" s="137">
        <v>752.34</v>
      </c>
      <c r="Z68" s="203"/>
      <c r="AA68" s="103"/>
      <c r="AB68" s="103"/>
      <c r="AC68" s="137">
        <f t="shared" si="7"/>
        <v>0</v>
      </c>
      <c r="AD68" s="137">
        <f t="shared" si="8"/>
        <v>0</v>
      </c>
      <c r="AE68" s="137">
        <f t="shared" si="9"/>
        <v>0</v>
      </c>
      <c r="AF68" s="137">
        <f t="shared" si="10"/>
        <v>-752.34</v>
      </c>
      <c r="AG68" s="137">
        <f t="shared" si="11"/>
        <v>-1</v>
      </c>
      <c r="AH68" s="137"/>
      <c r="AI68" s="137" t="str">
        <f>IF(_epmOfflineCondition_,"",IF(P68="TOTAL", "", _xll.EPMSaveComment(AH68, $A$3, N68, O68, P68, $E$5, $C$6, M68, $C$9, "TIPRETOT", $U$40, $C$13, $C$14)))</f>
        <v/>
      </c>
    </row>
    <row r="69" spans="13:35" x14ac:dyDescent="0.3">
      <c r="M69" s="114" t="str">
        <f>IF(_epmOfflineCondition_,"O0720100", _xll.EPMOlapMemberO("[ORGANIC_D].[PARENTH1].[O0720100]","","O0720100","","000"))</f>
        <v>O0720100</v>
      </c>
      <c r="N69" s="114" t="str">
        <f>IF(_epmOfflineCondition_,"E072D16200", _xll.EPMOlapMemberO("[ECONOMIC_D].[PARENTH1].[E072D16200]","","E072D16200","","000"))</f>
        <v>E072D16200</v>
      </c>
      <c r="O69" s="114" t="str">
        <f>IF(_epmOfflineCondition_,"F072D17900", _xll.EPMOlapMemberO("[FUNCTIONAL_D].[PARENTH1].[F072D17900]","","F072D17900","","000"))</f>
        <v>F072D17900</v>
      </c>
      <c r="P69" s="207" t="str">
        <f>IF(_epmOfflineCondition_,"PRDUMMY", _xll.EPMOlapMemberO("[PROJECTS_D].[PARENTH1].[PRDUMMY]","","PRDUMMY","","000"))</f>
        <v>PRDUMMY</v>
      </c>
      <c r="Q69" s="202" t="str">
        <f t="shared" si="3"/>
        <v>0100</v>
      </c>
      <c r="R69" s="202" t="str">
        <f>IF(_epmOfflineCondition_,"Agència Local d'Energia de Barcelona",IF(P69="TOTAL", " ", _xll.EPMMemberProperty($A$3, M69, $T$4)))</f>
        <v>Agència Local d'Energia de Barcelona</v>
      </c>
      <c r="S69" s="202" t="str">
        <f t="shared" si="4"/>
        <v>16200</v>
      </c>
      <c r="T69" s="202" t="str">
        <f>IF(_epmOfflineCondition_,"Formació personal ALEB",IF(P69="TOTAL", " ", _xll.EPMMemberProperty($A$3, N69, $T$4)))</f>
        <v>Formació personal ALEB</v>
      </c>
      <c r="U69" s="202" t="str">
        <f t="shared" si="5"/>
        <v>17900</v>
      </c>
      <c r="V69" s="202" t="str">
        <f>IF(_epmOfflineCondition_,"Direcció i Administració",IF(P69="TOTAL", " ", _xll.EPMMemberProperty($A$3, O69, $T$4)))</f>
        <v>Direcció i Administració</v>
      </c>
      <c r="W69" s="202" t="str">
        <f t="shared" si="6"/>
        <v/>
      </c>
      <c r="X69" s="202" t="str">
        <f>IF(_epmOfflineCondition_,"",IF(P69="TOTAL", " ", IF(P69="", "Total", _xll.EPMMemberProperty($A$3, P69, $U$4))))</f>
        <v/>
      </c>
      <c r="Y69" s="137"/>
      <c r="Z69" s="203"/>
      <c r="AA69" s="103"/>
      <c r="AB69" s="103">
        <v>4000</v>
      </c>
      <c r="AC69" s="137">
        <f t="shared" si="7"/>
        <v>4000</v>
      </c>
      <c r="AD69" s="137">
        <f t="shared" si="8"/>
        <v>4000</v>
      </c>
      <c r="AE69" s="137">
        <f t="shared" si="9"/>
        <v>0</v>
      </c>
      <c r="AF69" s="137">
        <f t="shared" si="10"/>
        <v>4000</v>
      </c>
      <c r="AG69" s="137">
        <f t="shared" si="11"/>
        <v>0</v>
      </c>
      <c r="AH69" s="137"/>
      <c r="AI69" s="137" t="str">
        <f>IF(_epmOfflineCondition_,"",IF(P69="TOTAL", "", _xll.EPMSaveComment(AH69, $A$3, N69, O69, P69, $E$5, $C$6, M69, $C$9, "TIPRETOT", $U$40, $C$13, $C$14)))</f>
        <v/>
      </c>
    </row>
    <row r="70" spans="13:35" x14ac:dyDescent="0.3">
      <c r="M70" s="114" t="str">
        <f>IF(_epmOfflineCondition_,"O0720100", _xll.EPMOlapMemberO("[ORGANIC_D].[PARENTH1].[O0720100]","","O0720100","","000"))</f>
        <v>O0720100</v>
      </c>
      <c r="N70" s="114" t="str">
        <f>IF(_epmOfflineCondition_,"E072D16204", _xll.EPMOlapMemberO("[ECONOMIC_D].[PARENTH1].[E072D16204]","","E072D16204","","000"))</f>
        <v>E072D16204</v>
      </c>
      <c r="O70" s="114" t="str">
        <f>IF(_epmOfflineCondition_,"F072D17900", _xll.EPMOlapMemberO("[FUNCTIONAL_D].[PARENTH1].[F072D17900]","","F072D17900","","000"))</f>
        <v>F072D17900</v>
      </c>
      <c r="P70" s="207" t="str">
        <f>IF(_epmOfflineCondition_,"PRDUMMY", _xll.EPMOlapMemberO("[PROJECTS_D].[PARENTH1].[PRDUMMY]","","PRDUMMY","","000"))</f>
        <v>PRDUMMY</v>
      </c>
      <c r="Q70" s="202" t="str">
        <f t="shared" si="3"/>
        <v>0100</v>
      </c>
      <c r="R70" s="202" t="str">
        <f>IF(_epmOfflineCondition_,"Agència Local d'Energia de Barcelona",IF(P70="TOTAL", " ", _xll.EPMMemberProperty($A$3, M70, $T$4)))</f>
        <v>Agència Local d'Energia de Barcelona</v>
      </c>
      <c r="S70" s="202" t="str">
        <f t="shared" si="4"/>
        <v>16204</v>
      </c>
      <c r="T70" s="202" t="str">
        <f>IF(_epmOfflineCondition_,"Despesa social",IF(P70="TOTAL", " ", _xll.EPMMemberProperty($A$3, N70, $T$4)))</f>
        <v>Despesa social</v>
      </c>
      <c r="U70" s="202" t="str">
        <f t="shared" si="5"/>
        <v>17900</v>
      </c>
      <c r="V70" s="202" t="str">
        <f>IF(_epmOfflineCondition_,"Direcció i Administració",IF(P70="TOTAL", " ", _xll.EPMMemberProperty($A$3, O70, $T$4)))</f>
        <v>Direcció i Administració</v>
      </c>
      <c r="W70" s="202" t="str">
        <f t="shared" si="6"/>
        <v/>
      </c>
      <c r="X70" s="202" t="str">
        <f>IF(_epmOfflineCondition_,"",IF(P70="TOTAL", " ", IF(P70="", "Total", _xll.EPMMemberProperty($A$3, P70, $U$4))))</f>
        <v/>
      </c>
      <c r="Y70" s="137">
        <v>144.75</v>
      </c>
      <c r="Z70" s="203"/>
      <c r="AA70" s="103"/>
      <c r="AB70" s="103"/>
      <c r="AC70" s="137">
        <f t="shared" si="7"/>
        <v>0</v>
      </c>
      <c r="AD70" s="137">
        <f t="shared" si="8"/>
        <v>0</v>
      </c>
      <c r="AE70" s="137">
        <f t="shared" si="9"/>
        <v>0</v>
      </c>
      <c r="AF70" s="137">
        <f t="shared" si="10"/>
        <v>-144.75</v>
      </c>
      <c r="AG70" s="137">
        <f t="shared" si="11"/>
        <v>-1</v>
      </c>
      <c r="AH70" s="137"/>
      <c r="AI70" s="137" t="str">
        <f>IF(_epmOfflineCondition_,"",IF(P70="TOTAL", "", _xll.EPMSaveComment(AH70, $A$3, N70, O70, P70, $E$5, $C$6, M70, $C$9, "TIPRETOT", $U$40, $C$13, $C$14)))</f>
        <v/>
      </c>
    </row>
    <row r="71" spans="13:35" x14ac:dyDescent="0.3">
      <c r="M71" s="114" t="str">
        <f>IF(_epmOfflineCondition_,"O0720100", _xll.EPMOlapMemberO("[ORGANIC_D].[PARENTH1].[O0720100]","","O0720100","","000"))</f>
        <v>O0720100</v>
      </c>
      <c r="N71" s="114" t="str">
        <f>IF(_epmOfflineCondition_,"E072D20200", _xll.EPMOlapMemberO("[ECONOMIC_D].[PARENTH1].[E072D20200]","","E072D20200","","000"))</f>
        <v>E072D20200</v>
      </c>
      <c r="O71" s="114" t="str">
        <f>IF(_epmOfflineCondition_,"F072D17900", _xll.EPMOlapMemberO("[FUNCTIONAL_D].[PARENTH1].[F072D17900]","","F072D17900","","000"))</f>
        <v>F072D17900</v>
      </c>
      <c r="P71" s="207" t="str">
        <f>IF(_epmOfflineCondition_,"PRDUMMY", _xll.EPMOlapMemberO("[PROJECTS_D].[PARENTH1].[PRDUMMY]","","PRDUMMY","","000"))</f>
        <v>PRDUMMY</v>
      </c>
      <c r="Q71" s="202" t="str">
        <f t="shared" si="3"/>
        <v>0100</v>
      </c>
      <c r="R71" s="202" t="str">
        <f>IF(_epmOfflineCondition_,"Agència Local d'Energia de Barcelona",IF(P71="TOTAL", " ", _xll.EPMMemberProperty($A$3, M71, $T$4)))</f>
        <v>Agència Local d'Energia de Barcelona</v>
      </c>
      <c r="S71" s="202" t="str">
        <f t="shared" si="4"/>
        <v>20200</v>
      </c>
      <c r="T71" s="202" t="str">
        <f>IF(_epmOfflineCondition_,"Arrendaments edificis i altres construccions",IF(P71="TOTAL", " ", _xll.EPMMemberProperty($A$3, N71, $T$4)))</f>
        <v>Arrendaments edificis i altres construccions</v>
      </c>
      <c r="U71" s="202" t="str">
        <f t="shared" si="5"/>
        <v>17900</v>
      </c>
      <c r="V71" s="202" t="str">
        <f>IF(_epmOfflineCondition_,"Direcció i Administració",IF(P71="TOTAL", " ", _xll.EPMMemberProperty($A$3, O71, $T$4)))</f>
        <v>Direcció i Administració</v>
      </c>
      <c r="W71" s="202" t="str">
        <f t="shared" si="6"/>
        <v/>
      </c>
      <c r="X71" s="202" t="str">
        <f>IF(_epmOfflineCondition_,"",IF(P71="TOTAL", " ", IF(P71="", "Total", _xll.EPMMemberProperty($A$3, P71, $U$4))))</f>
        <v/>
      </c>
      <c r="Y71" s="137">
        <v>4312.4399999999996</v>
      </c>
      <c r="Z71" s="203"/>
      <c r="AA71" s="103"/>
      <c r="AB71" s="103">
        <v>10</v>
      </c>
      <c r="AC71" s="137">
        <f t="shared" si="7"/>
        <v>10</v>
      </c>
      <c r="AD71" s="137">
        <f t="shared" si="8"/>
        <v>10</v>
      </c>
      <c r="AE71" s="137">
        <f t="shared" si="9"/>
        <v>0</v>
      </c>
      <c r="AF71" s="137">
        <f t="shared" si="10"/>
        <v>-4302.4399999999996</v>
      </c>
      <c r="AG71" s="137">
        <f t="shared" si="11"/>
        <v>-0.99768112715771118</v>
      </c>
      <c r="AH71" s="137"/>
      <c r="AI71" s="137" t="str">
        <f>IF(_epmOfflineCondition_,"",IF(P71="TOTAL", "", _xll.EPMSaveComment(AH71, $A$3, N71, O71, P71, $E$5, $C$6, M71, $C$9, "TIPRETOT", $U$40, $C$13, $C$14)))</f>
        <v/>
      </c>
    </row>
    <row r="72" spans="13:35" x14ac:dyDescent="0.3">
      <c r="M72" s="114" t="str">
        <f>IF(_epmOfflineCondition_,"O0720100", _xll.EPMOlapMemberO("[ORGANIC_D].[PARENTH1].[O0720100]","","O0720100","","000"))</f>
        <v>O0720100</v>
      </c>
      <c r="N72" s="114" t="str">
        <f>IF(_epmOfflineCondition_,"E072D20300", _xll.EPMOlapMemberO("[ECONOMIC_D].[PARENTH1].[E072D20300]","","E072D20300","","000"))</f>
        <v>E072D20300</v>
      </c>
      <c r="O72" s="114" t="str">
        <f>IF(_epmOfflineCondition_,"F072D17900", _xll.EPMOlapMemberO("[FUNCTIONAL_D].[PARENTH1].[F072D17900]","","F072D17900","","000"))</f>
        <v>F072D17900</v>
      </c>
      <c r="P72" s="207" t="str">
        <f>IF(_epmOfflineCondition_,"PRDUMMY", _xll.EPMOlapMemberO("[PROJECTS_D].[PARENTH1].[PRDUMMY]","","PRDUMMY","","000"))</f>
        <v>PRDUMMY</v>
      </c>
      <c r="Q72" s="202" t="str">
        <f t="shared" si="3"/>
        <v>0100</v>
      </c>
      <c r="R72" s="202" t="str">
        <f>IF(_epmOfflineCondition_,"Agència Local d'Energia de Barcelona",IF(P72="TOTAL", " ", _xll.EPMMemberProperty($A$3, M72, $T$4)))</f>
        <v>Agència Local d'Energia de Barcelona</v>
      </c>
      <c r="S72" s="202" t="str">
        <f t="shared" si="4"/>
        <v>20300</v>
      </c>
      <c r="T72" s="202" t="str">
        <f>IF(_epmOfflineCondition_,"Arrendaments maquinaria, instal. i utill.",IF(P72="TOTAL", " ", _xll.EPMMemberProperty($A$3, N72, $T$4)))</f>
        <v>Arrendaments maquinaria, instal. i utill.</v>
      </c>
      <c r="U72" s="202" t="str">
        <f t="shared" si="5"/>
        <v>17900</v>
      </c>
      <c r="V72" s="202" t="str">
        <f>IF(_epmOfflineCondition_,"Direcció i Administració",IF(P72="TOTAL", " ", _xll.EPMMemberProperty($A$3, O72, $T$4)))</f>
        <v>Direcció i Administració</v>
      </c>
      <c r="W72" s="202" t="str">
        <f t="shared" si="6"/>
        <v/>
      </c>
      <c r="X72" s="202" t="str">
        <f>IF(_epmOfflineCondition_,"",IF(P72="TOTAL", " ", IF(P72="", "Total", _xll.EPMMemberProperty($A$3, P72, $U$4))))</f>
        <v/>
      </c>
      <c r="Y72" s="137"/>
      <c r="Z72" s="203"/>
      <c r="AA72" s="103"/>
      <c r="AB72" s="103">
        <v>10</v>
      </c>
      <c r="AC72" s="137">
        <f t="shared" si="7"/>
        <v>10</v>
      </c>
      <c r="AD72" s="137">
        <f t="shared" si="8"/>
        <v>10</v>
      </c>
      <c r="AE72" s="137">
        <f t="shared" si="9"/>
        <v>0</v>
      </c>
      <c r="AF72" s="137">
        <f t="shared" si="10"/>
        <v>10</v>
      </c>
      <c r="AG72" s="137">
        <f t="shared" si="11"/>
        <v>0</v>
      </c>
      <c r="AH72" s="137"/>
      <c r="AI72" s="137" t="str">
        <f>IF(_epmOfflineCondition_,"",IF(P72="TOTAL", "", _xll.EPMSaveComment(AH72, $A$3, N72, O72, P72, $E$5, $C$6, M72, $C$9, "TIPRETOT", $U$40, $C$13, $C$14)))</f>
        <v/>
      </c>
    </row>
    <row r="73" spans="13:35" x14ac:dyDescent="0.3">
      <c r="M73" s="114" t="str">
        <f>IF(_epmOfflineCondition_,"O0720100", _xll.EPMOlapMemberO("[ORGANIC_D].[PARENTH1].[O0720100]","","O0720100","","000"))</f>
        <v>O0720100</v>
      </c>
      <c r="N73" s="114" t="str">
        <f>IF(_epmOfflineCondition_,"E072D20500", _xll.EPMOlapMemberO("[ECONOMIC_D].[PARENTH1].[E072D20500]","","E072D20500","","000"))</f>
        <v>E072D20500</v>
      </c>
      <c r="O73" s="114" t="str">
        <f>IF(_epmOfflineCondition_,"F072D17900", _xll.EPMOlapMemberO("[FUNCTIONAL_D].[PARENTH1].[F072D17900]","","F072D17900","","000"))</f>
        <v>F072D17900</v>
      </c>
      <c r="P73" s="207" t="str">
        <f>IF(_epmOfflineCondition_,"PRDUMMY", _xll.EPMOlapMemberO("[PROJECTS_D].[PARENTH1].[PRDUMMY]","","PRDUMMY","","000"))</f>
        <v>PRDUMMY</v>
      </c>
      <c r="Q73" s="202" t="str">
        <f t="shared" si="3"/>
        <v>0100</v>
      </c>
      <c r="R73" s="202" t="str">
        <f>IF(_epmOfflineCondition_,"Agència Local d'Energia de Barcelona",IF(P73="TOTAL", " ", _xll.EPMMemberProperty($A$3, M73, $T$4)))</f>
        <v>Agència Local d'Energia de Barcelona</v>
      </c>
      <c r="S73" s="202" t="str">
        <f t="shared" si="4"/>
        <v>20500</v>
      </c>
      <c r="T73" s="202" t="str">
        <f>IF(_epmOfflineCondition_,"Arrendaments mobiliari i equipment",IF(P73="TOTAL", " ", _xll.EPMMemberProperty($A$3, N73, $T$4)))</f>
        <v>Arrendaments mobiliari i equipment</v>
      </c>
      <c r="U73" s="202" t="str">
        <f t="shared" si="5"/>
        <v>17900</v>
      </c>
      <c r="V73" s="202" t="str">
        <f>IF(_epmOfflineCondition_,"Direcció i Administració",IF(P73="TOTAL", " ", _xll.EPMMemberProperty($A$3, O73, $T$4)))</f>
        <v>Direcció i Administració</v>
      </c>
      <c r="W73" s="202" t="str">
        <f t="shared" si="6"/>
        <v/>
      </c>
      <c r="X73" s="202" t="str">
        <f>IF(_epmOfflineCondition_,"",IF(P73="TOTAL", " ", IF(P73="", "Total", _xll.EPMMemberProperty($A$3, P73, $U$4))))</f>
        <v/>
      </c>
      <c r="Y73" s="137">
        <v>1011.08</v>
      </c>
      <c r="Z73" s="203"/>
      <c r="AA73" s="103"/>
      <c r="AB73" s="103">
        <v>2486</v>
      </c>
      <c r="AC73" s="137">
        <f t="shared" si="7"/>
        <v>2486</v>
      </c>
      <c r="AD73" s="137">
        <f t="shared" si="8"/>
        <v>2486</v>
      </c>
      <c r="AE73" s="137">
        <f t="shared" si="9"/>
        <v>0</v>
      </c>
      <c r="AF73" s="137">
        <f t="shared" si="10"/>
        <v>1474.92</v>
      </c>
      <c r="AG73" s="137">
        <f t="shared" si="11"/>
        <v>1.4587569727420184</v>
      </c>
      <c r="AH73" s="137"/>
      <c r="AI73" s="137" t="str">
        <f>IF(_epmOfflineCondition_,"",IF(P73="TOTAL", "", _xll.EPMSaveComment(AH73, $A$3, N73, O73, P73, $E$5, $C$6, M73, $C$9, "TIPRETOT", $U$40, $C$13, $C$14)))</f>
        <v/>
      </c>
    </row>
    <row r="74" spans="13:35" x14ac:dyDescent="0.3">
      <c r="M74" s="114" t="str">
        <f>IF(_epmOfflineCondition_,"O0720100", _xll.EPMOlapMemberO("[ORGANIC_D].[PARENTH1].[O0720100]","","O0720100","","000"))</f>
        <v>O0720100</v>
      </c>
      <c r="N74" s="114" t="str">
        <f>IF(_epmOfflineCondition_,"E072D21200", _xll.EPMOlapMemberO("[ECONOMIC_D].[PARENTH1].[E072D21200]","","E072D21200","","000"))</f>
        <v>E072D21200</v>
      </c>
      <c r="O74" s="114" t="str">
        <f>IF(_epmOfflineCondition_,"F072D17900", _xll.EPMOlapMemberO("[FUNCTIONAL_D].[PARENTH1].[F072D17900]","","F072D17900","","000"))</f>
        <v>F072D17900</v>
      </c>
      <c r="P74" s="207" t="str">
        <f>IF(_epmOfflineCondition_,"PRDUMMY", _xll.EPMOlapMemberO("[PROJECTS_D].[PARENTH1].[PRDUMMY]","","PRDUMMY","","000"))</f>
        <v>PRDUMMY</v>
      </c>
      <c r="Q74" s="202" t="str">
        <f t="shared" si="3"/>
        <v>0100</v>
      </c>
      <c r="R74" s="202" t="str">
        <f>IF(_epmOfflineCondition_,"Agència Local d'Energia de Barcelona",IF(P74="TOTAL", " ", _xll.EPMMemberProperty($A$3, M74, $T$4)))</f>
        <v>Agència Local d'Energia de Barcelona</v>
      </c>
      <c r="S74" s="202" t="str">
        <f t="shared" si="4"/>
        <v>21200</v>
      </c>
      <c r="T74" s="202" t="str">
        <f>IF(_epmOfflineCondition_,"Manteniment d'edificis",IF(P74="TOTAL", " ", _xll.EPMMemberProperty($A$3, N74, $T$4)))</f>
        <v>Manteniment d'edificis</v>
      </c>
      <c r="U74" s="202" t="str">
        <f t="shared" si="5"/>
        <v>17900</v>
      </c>
      <c r="V74" s="202" t="str">
        <f>IF(_epmOfflineCondition_,"Direcció i Administració",IF(P74="TOTAL", " ", _xll.EPMMemberProperty($A$3, O74, $T$4)))</f>
        <v>Direcció i Administració</v>
      </c>
      <c r="W74" s="202" t="str">
        <f t="shared" si="6"/>
        <v/>
      </c>
      <c r="X74" s="202" t="str">
        <f>IF(_epmOfflineCondition_,"",IF(P74="TOTAL", " ", IF(P74="", "Total", _xll.EPMMemberProperty($A$3, P74, $U$4))))</f>
        <v/>
      </c>
      <c r="Y74" s="137"/>
      <c r="Z74" s="203"/>
      <c r="AA74" s="103"/>
      <c r="AB74" s="103">
        <v>10</v>
      </c>
      <c r="AC74" s="137">
        <f t="shared" si="7"/>
        <v>10</v>
      </c>
      <c r="AD74" s="137">
        <f t="shared" si="8"/>
        <v>10</v>
      </c>
      <c r="AE74" s="137">
        <f t="shared" si="9"/>
        <v>0</v>
      </c>
      <c r="AF74" s="137">
        <f t="shared" si="10"/>
        <v>10</v>
      </c>
      <c r="AG74" s="137">
        <f t="shared" si="11"/>
        <v>0</v>
      </c>
      <c r="AH74" s="137"/>
      <c r="AI74" s="137" t="str">
        <f>IF(_epmOfflineCondition_,"",IF(P74="TOTAL", "", _xll.EPMSaveComment(AH74, $A$3, N74, O74, P74, $E$5, $C$6, M74, $C$9, "TIPRETOT", $U$40, $C$13, $C$14)))</f>
        <v/>
      </c>
    </row>
    <row r="75" spans="13:35" x14ac:dyDescent="0.3">
      <c r="M75" s="114" t="str">
        <f>IF(_epmOfflineCondition_,"O0720100", _xll.EPMOlapMemberO("[ORGANIC_D].[PARENTH1].[O0720100]","","O0720100","","000"))</f>
        <v>O0720100</v>
      </c>
      <c r="N75" s="114" t="str">
        <f>IF(_epmOfflineCondition_,"E072D21300", _xll.EPMOlapMemberO("[ECONOMIC_D].[PARENTH1].[E072D21300]","","E072D21300","","000"))</f>
        <v>E072D21300</v>
      </c>
      <c r="O75" s="114" t="str">
        <f>IF(_epmOfflineCondition_,"F072D17900", _xll.EPMOlapMemberO("[FUNCTIONAL_D].[PARENTH1].[F072D17900]","","F072D17900","","000"))</f>
        <v>F072D17900</v>
      </c>
      <c r="P75" s="207" t="str">
        <f>IF(_epmOfflineCondition_,"PRDUMMY", _xll.EPMOlapMemberO("[PROJECTS_D].[PARENTH1].[PRDUMMY]","","PRDUMMY","","000"))</f>
        <v>PRDUMMY</v>
      </c>
      <c r="Q75" s="202" t="str">
        <f t="shared" si="3"/>
        <v>0100</v>
      </c>
      <c r="R75" s="202" t="str">
        <f>IF(_epmOfflineCondition_,"Agència Local d'Energia de Barcelona",IF(P75="TOTAL", " ", _xll.EPMMemberProperty($A$3, M75, $T$4)))</f>
        <v>Agència Local d'Energia de Barcelona</v>
      </c>
      <c r="S75" s="202" t="str">
        <f t="shared" si="4"/>
        <v>21300</v>
      </c>
      <c r="T75" s="202" t="str">
        <f>IF(_epmOfflineCondition_,"Manteniment maquinaria, instal. I util.",IF(P75="TOTAL", " ", _xll.EPMMemberProperty($A$3, N75, $T$4)))</f>
        <v>Manteniment maquinaria, instal. I util.</v>
      </c>
      <c r="U75" s="202" t="str">
        <f t="shared" si="5"/>
        <v>17900</v>
      </c>
      <c r="V75" s="202" t="str">
        <f>IF(_epmOfflineCondition_,"Direcció i Administració",IF(P75="TOTAL", " ", _xll.EPMMemberProperty($A$3, O75, $T$4)))</f>
        <v>Direcció i Administració</v>
      </c>
      <c r="W75" s="202" t="str">
        <f t="shared" si="6"/>
        <v/>
      </c>
      <c r="X75" s="202" t="str">
        <f>IF(_epmOfflineCondition_,"",IF(P75="TOTAL", " ", IF(P75="", "Total", _xll.EPMMemberProperty($A$3, P75, $U$4))))</f>
        <v/>
      </c>
      <c r="Y75" s="137"/>
      <c r="Z75" s="203"/>
      <c r="AA75" s="103"/>
      <c r="AB75" s="103">
        <v>10</v>
      </c>
      <c r="AC75" s="137">
        <f t="shared" si="7"/>
        <v>10</v>
      </c>
      <c r="AD75" s="137">
        <f t="shared" si="8"/>
        <v>10</v>
      </c>
      <c r="AE75" s="137">
        <f t="shared" si="9"/>
        <v>0</v>
      </c>
      <c r="AF75" s="137">
        <f t="shared" si="10"/>
        <v>10</v>
      </c>
      <c r="AG75" s="137">
        <f t="shared" si="11"/>
        <v>0</v>
      </c>
      <c r="AH75" s="137"/>
      <c r="AI75" s="137" t="str">
        <f>IF(_epmOfflineCondition_,"",IF(P75="TOTAL", "", _xll.EPMSaveComment(AH75, $A$3, N75, O75, P75, $E$5, $C$6, M75, $C$9, "TIPRETOT", $U$40, $C$13, $C$14)))</f>
        <v/>
      </c>
    </row>
    <row r="76" spans="13:35" x14ac:dyDescent="0.3">
      <c r="M76" s="114" t="str">
        <f>IF(_epmOfflineCondition_,"O0720100", _xll.EPMOlapMemberO("[ORGANIC_D].[PARENTH1].[O0720100]","","O0720100","","000"))</f>
        <v>O0720100</v>
      </c>
      <c r="N76" s="114" t="str">
        <f>IF(_epmOfflineCondition_,"E072D21500", _xll.EPMOlapMemberO("[ECONOMIC_D].[PARENTH1].[E072D21500]","","E072D21500","","000"))</f>
        <v>E072D21500</v>
      </c>
      <c r="O76" s="114" t="str">
        <f>IF(_epmOfflineCondition_,"F072D17900", _xll.EPMOlapMemberO("[FUNCTIONAL_D].[PARENTH1].[F072D17900]","","F072D17900","","000"))</f>
        <v>F072D17900</v>
      </c>
      <c r="P76" s="207" t="str">
        <f>IF(_epmOfflineCondition_,"PRDUMMY", _xll.EPMOlapMemberO("[PROJECTS_D].[PARENTH1].[PRDUMMY]","","PRDUMMY","","000"))</f>
        <v>PRDUMMY</v>
      </c>
      <c r="Q76" s="202" t="str">
        <f t="shared" si="3"/>
        <v>0100</v>
      </c>
      <c r="R76" s="202" t="str">
        <f>IF(_epmOfflineCondition_,"Agència Local d'Energia de Barcelona",IF(P76="TOTAL", " ", _xll.EPMMemberProperty($A$3, M76, $T$4)))</f>
        <v>Agència Local d'Energia de Barcelona</v>
      </c>
      <c r="S76" s="202" t="str">
        <f t="shared" si="4"/>
        <v>21500</v>
      </c>
      <c r="T76" s="202" t="str">
        <f>IF(_epmOfflineCondition_,"Manteniment mobiliari i equipament",IF(P76="TOTAL", " ", _xll.EPMMemberProperty($A$3, N76, $T$4)))</f>
        <v>Manteniment mobiliari i equipament</v>
      </c>
      <c r="U76" s="202" t="str">
        <f t="shared" si="5"/>
        <v>17900</v>
      </c>
      <c r="V76" s="202" t="str">
        <f>IF(_epmOfflineCondition_,"Direcció i Administració",IF(P76="TOTAL", " ", _xll.EPMMemberProperty($A$3, O76, $T$4)))</f>
        <v>Direcció i Administració</v>
      </c>
      <c r="W76" s="202" t="str">
        <f t="shared" si="6"/>
        <v/>
      </c>
      <c r="X76" s="202" t="str">
        <f>IF(_epmOfflineCondition_,"",IF(P76="TOTAL", " ", IF(P76="", "Total", _xll.EPMMemberProperty($A$3, P76, $U$4))))</f>
        <v/>
      </c>
      <c r="Y76" s="137">
        <v>5887.11</v>
      </c>
      <c r="Z76" s="203"/>
      <c r="AA76" s="103"/>
      <c r="AB76" s="103">
        <v>3800</v>
      </c>
      <c r="AC76" s="137">
        <f t="shared" si="7"/>
        <v>3800</v>
      </c>
      <c r="AD76" s="137">
        <f t="shared" si="8"/>
        <v>3800</v>
      </c>
      <c r="AE76" s="137">
        <f t="shared" si="9"/>
        <v>0</v>
      </c>
      <c r="AF76" s="137">
        <f t="shared" si="10"/>
        <v>-2087.1099999999997</v>
      </c>
      <c r="AG76" s="137">
        <f t="shared" si="11"/>
        <v>-0.35452199806016871</v>
      </c>
      <c r="AH76" s="137"/>
      <c r="AI76" s="137" t="str">
        <f>IF(_epmOfflineCondition_,"",IF(P76="TOTAL", "", _xll.EPMSaveComment(AH76, $A$3, N76, O76, P76, $E$5, $C$6, M76, $C$9, "TIPRETOT", $U$40, $C$13, $C$14)))</f>
        <v/>
      </c>
    </row>
    <row r="77" spans="13:35" x14ac:dyDescent="0.3">
      <c r="M77" s="114" t="str">
        <f>IF(_epmOfflineCondition_,"O0720100", _xll.EPMOlapMemberO("[ORGANIC_D].[PARENTH1].[O0720100]","","O0720100","","000"))</f>
        <v>O0720100</v>
      </c>
      <c r="N77" s="114" t="str">
        <f>IF(_epmOfflineCondition_,"E072D21600", _xll.EPMOlapMemberO("[ECONOMIC_D].[PARENTH1].[E072D21600]","","E072D21600","","000"))</f>
        <v>E072D21600</v>
      </c>
      <c r="O77" s="114" t="str">
        <f>IF(_epmOfflineCondition_,"F072D17900", _xll.EPMOlapMemberO("[FUNCTIONAL_D].[PARENTH1].[F072D17900]","","F072D17900","","000"))</f>
        <v>F072D17900</v>
      </c>
      <c r="P77" s="207" t="str">
        <f>IF(_epmOfflineCondition_,"PRDUMMY", _xll.EPMOlapMemberO("[PROJECTS_D].[PARENTH1].[PRDUMMY]","","PRDUMMY","","000"))</f>
        <v>PRDUMMY</v>
      </c>
      <c r="Q77" s="202" t="str">
        <f t="shared" si="3"/>
        <v>0100</v>
      </c>
      <c r="R77" s="202" t="str">
        <f>IF(_epmOfflineCondition_,"Agència Local d'Energia de Barcelona",IF(P77="TOTAL", " ", _xll.EPMMemberProperty($A$3, M77, $T$4)))</f>
        <v>Agència Local d'Energia de Barcelona</v>
      </c>
      <c r="S77" s="202" t="str">
        <f t="shared" si="4"/>
        <v>21600</v>
      </c>
      <c r="T77" s="202" t="str">
        <f>IF(_epmOfflineCondition_,"Manteniments equips informàtics i ofimàtics",IF(P77="TOTAL", " ", _xll.EPMMemberProperty($A$3, N77, $T$4)))</f>
        <v>Manteniments equips informàtics i ofimàtics</v>
      </c>
      <c r="U77" s="202" t="str">
        <f t="shared" si="5"/>
        <v>17900</v>
      </c>
      <c r="V77" s="202" t="str">
        <f>IF(_epmOfflineCondition_,"Direcció i Administració",IF(P77="TOTAL", " ", _xll.EPMMemberProperty($A$3, O77, $T$4)))</f>
        <v>Direcció i Administració</v>
      </c>
      <c r="W77" s="202" t="str">
        <f t="shared" si="6"/>
        <v/>
      </c>
      <c r="X77" s="202" t="str">
        <f>IF(_epmOfflineCondition_,"",IF(P77="TOTAL", " ", IF(P77="", "Total", _xll.EPMMemberProperty($A$3, P77, $U$4))))</f>
        <v/>
      </c>
      <c r="Y77" s="137">
        <v>6956.29</v>
      </c>
      <c r="Z77" s="203"/>
      <c r="AA77" s="103"/>
      <c r="AB77" s="103">
        <v>15000</v>
      </c>
      <c r="AC77" s="137">
        <f t="shared" si="7"/>
        <v>15000</v>
      </c>
      <c r="AD77" s="137">
        <f t="shared" si="8"/>
        <v>15000</v>
      </c>
      <c r="AE77" s="137">
        <f t="shared" si="9"/>
        <v>0</v>
      </c>
      <c r="AF77" s="137">
        <f t="shared" si="10"/>
        <v>8043.71</v>
      </c>
      <c r="AG77" s="137">
        <f t="shared" si="11"/>
        <v>1.1563218324710443</v>
      </c>
      <c r="AH77" s="137"/>
      <c r="AI77" s="137" t="str">
        <f>IF(_epmOfflineCondition_,"",IF(P77="TOTAL", "", _xll.EPMSaveComment(AH77, $A$3, N77, O77, P77, $E$5, $C$6, M77, $C$9, "TIPRETOT", $U$40, $C$13, $C$14)))</f>
        <v/>
      </c>
    </row>
    <row r="78" spans="13:35" x14ac:dyDescent="0.3">
      <c r="M78" s="114" t="str">
        <f>IF(_epmOfflineCondition_,"O0720100", _xll.EPMOlapMemberO("[ORGANIC_D].[PARENTH1].[O0720100]","","O0720100","","000"))</f>
        <v>O0720100</v>
      </c>
      <c r="N78" s="114" t="str">
        <f>IF(_epmOfflineCondition_,"E072D22000", _xll.EPMOlapMemberO("[ECONOMIC_D].[PARENTH1].[E072D22000]","","E072D22000","","000"))</f>
        <v>E072D22000</v>
      </c>
      <c r="O78" s="114" t="str">
        <f>IF(_epmOfflineCondition_,"F072D17900", _xll.EPMOlapMemberO("[FUNCTIONAL_D].[PARENTH1].[F072D17900]","","F072D17900","","000"))</f>
        <v>F072D17900</v>
      </c>
      <c r="P78" s="207" t="str">
        <f>IF(_epmOfflineCondition_,"PRDUMMY", _xll.EPMOlapMemberO("[PROJECTS_D].[PARENTH1].[PRDUMMY]","","PRDUMMY","","000"))</f>
        <v>PRDUMMY</v>
      </c>
      <c r="Q78" s="202" t="str">
        <f t="shared" si="3"/>
        <v>0100</v>
      </c>
      <c r="R78" s="202" t="str">
        <f>IF(_epmOfflineCondition_,"Agència Local d'Energia de Barcelona",IF(P78="TOTAL", " ", _xll.EPMMemberProperty($A$3, M78, $T$4)))</f>
        <v>Agència Local d'Energia de Barcelona</v>
      </c>
      <c r="S78" s="202" t="str">
        <f t="shared" si="4"/>
        <v>22000</v>
      </c>
      <c r="T78" s="202" t="str">
        <f>IF(_epmOfflineCondition_,"Material d'oficina no inventariable",IF(P78="TOTAL", " ", _xll.EPMMemberProperty($A$3, N78, $T$4)))</f>
        <v>Material d'oficina no inventariable</v>
      </c>
      <c r="U78" s="202" t="str">
        <f t="shared" si="5"/>
        <v>17900</v>
      </c>
      <c r="V78" s="202" t="str">
        <f>IF(_epmOfflineCondition_,"Direcció i Administració",IF(P78="TOTAL", " ", _xll.EPMMemberProperty($A$3, O78, $T$4)))</f>
        <v>Direcció i Administració</v>
      </c>
      <c r="W78" s="202" t="str">
        <f t="shared" si="6"/>
        <v/>
      </c>
      <c r="X78" s="202" t="str">
        <f>IF(_epmOfflineCondition_,"",IF(P78="TOTAL", " ", IF(P78="", "Total", _xll.EPMMemberProperty($A$3, P78, $U$4))))</f>
        <v/>
      </c>
      <c r="Y78" s="137">
        <v>2572.1999999999998</v>
      </c>
      <c r="Z78" s="203"/>
      <c r="AA78" s="103"/>
      <c r="AB78" s="103">
        <v>2000</v>
      </c>
      <c r="AC78" s="137">
        <f t="shared" si="7"/>
        <v>2000</v>
      </c>
      <c r="AD78" s="137">
        <f t="shared" si="8"/>
        <v>2000</v>
      </c>
      <c r="AE78" s="137">
        <f t="shared" si="9"/>
        <v>0</v>
      </c>
      <c r="AF78" s="137">
        <f t="shared" si="10"/>
        <v>-572.19999999999982</v>
      </c>
      <c r="AG78" s="137">
        <f t="shared" si="11"/>
        <v>-0.22245548557654921</v>
      </c>
      <c r="AH78" s="137"/>
      <c r="AI78" s="137" t="str">
        <f>IF(_epmOfflineCondition_,"",IF(P78="TOTAL", "", _xll.EPMSaveComment(AH78, $A$3, N78, O78, P78, $E$5, $C$6, M78, $C$9, "TIPRETOT", $U$40, $C$13, $C$14)))</f>
        <v/>
      </c>
    </row>
    <row r="79" spans="13:35" x14ac:dyDescent="0.3">
      <c r="M79" s="114" t="str">
        <f>IF(_epmOfflineCondition_,"O0720100", _xll.EPMOlapMemberO("[ORGANIC_D].[PARENTH1].[O0720100]","","O0720100","","000"))</f>
        <v>O0720100</v>
      </c>
      <c r="N79" s="114" t="str">
        <f>IF(_epmOfflineCondition_,"E072D22001", _xll.EPMOlapMemberO("[ECONOMIC_D].[PARENTH1].[E072D22001]","","E072D22001","","000"))</f>
        <v>E072D22001</v>
      </c>
      <c r="O79" s="114" t="str">
        <f>IF(_epmOfflineCondition_,"F072D17900", _xll.EPMOlapMemberO("[FUNCTIONAL_D].[PARENTH1].[F072D17900]","","F072D17900","","000"))</f>
        <v>F072D17900</v>
      </c>
      <c r="P79" s="207" t="str">
        <f>IF(_epmOfflineCondition_,"PRDUMMY", _xll.EPMOlapMemberO("[PROJECTS_D].[PARENTH1].[PRDUMMY]","","PRDUMMY","","000"))</f>
        <v>PRDUMMY</v>
      </c>
      <c r="Q79" s="202" t="str">
        <f t="shared" si="3"/>
        <v>0100</v>
      </c>
      <c r="R79" s="202" t="str">
        <f>IF(_epmOfflineCondition_,"Agència Local d'Energia de Barcelona",IF(P79="TOTAL", " ", _xll.EPMMemberProperty($A$3, M79, $T$4)))</f>
        <v>Agència Local d'Energia de Barcelona</v>
      </c>
      <c r="S79" s="202" t="str">
        <f t="shared" si="4"/>
        <v>22001</v>
      </c>
      <c r="T79" s="202" t="str">
        <f>IF(_epmOfflineCondition_,"Premsa, revistes, llibres i altres publicacions",IF(P79="TOTAL", " ", _xll.EPMMemberProperty($A$3, N79, $T$4)))</f>
        <v>Premsa, revistes, llibres i altres publicacions</v>
      </c>
      <c r="U79" s="202" t="str">
        <f t="shared" si="5"/>
        <v>17900</v>
      </c>
      <c r="V79" s="202" t="str">
        <f>IF(_epmOfflineCondition_,"Direcció i Administració",IF(P79="TOTAL", " ", _xll.EPMMemberProperty($A$3, O79, $T$4)))</f>
        <v>Direcció i Administració</v>
      </c>
      <c r="W79" s="202" t="str">
        <f t="shared" si="6"/>
        <v/>
      </c>
      <c r="X79" s="202" t="str">
        <f>IF(_epmOfflineCondition_,"",IF(P79="TOTAL", " ", IF(P79="", "Total", _xll.EPMMemberProperty($A$3, P79, $U$4))))</f>
        <v/>
      </c>
      <c r="Y79" s="137"/>
      <c r="Z79" s="203"/>
      <c r="AA79" s="103"/>
      <c r="AB79" s="103">
        <v>470</v>
      </c>
      <c r="AC79" s="137">
        <f t="shared" si="7"/>
        <v>470</v>
      </c>
      <c r="AD79" s="137">
        <f t="shared" si="8"/>
        <v>470</v>
      </c>
      <c r="AE79" s="137">
        <f t="shared" si="9"/>
        <v>0</v>
      </c>
      <c r="AF79" s="137">
        <f t="shared" si="10"/>
        <v>470</v>
      </c>
      <c r="AG79" s="137">
        <f t="shared" si="11"/>
        <v>0</v>
      </c>
      <c r="AH79" s="137"/>
      <c r="AI79" s="137" t="str">
        <f>IF(_epmOfflineCondition_,"",IF(P79="TOTAL", "", _xll.EPMSaveComment(AH79, $A$3, N79, O79, P79, $E$5, $C$6, M79, $C$9, "TIPRETOT", $U$40, $C$13, $C$14)))</f>
        <v/>
      </c>
    </row>
    <row r="80" spans="13:35" x14ac:dyDescent="0.3">
      <c r="M80" s="114" t="str">
        <f>IF(_epmOfflineCondition_,"O0720100", _xll.EPMOlapMemberO("[ORGANIC_D].[PARENTH1].[O0720100]","","O0720100","","000"))</f>
        <v>O0720100</v>
      </c>
      <c r="N80" s="114" t="str">
        <f>IF(_epmOfflineCondition_,"E072D22002", _xll.EPMOlapMemberO("[ECONOMIC_D].[PARENTH1].[E072D22002]","","E072D22002","","000"))</f>
        <v>E072D22002</v>
      </c>
      <c r="O80" s="114" t="str">
        <f>IF(_epmOfflineCondition_,"F072D17900", _xll.EPMOlapMemberO("[FUNCTIONAL_D].[PARENTH1].[F072D17900]","","F072D17900","","000"))</f>
        <v>F072D17900</v>
      </c>
      <c r="P80" s="207" t="str">
        <f>IF(_epmOfflineCondition_,"PRDUMMY", _xll.EPMOlapMemberO("[PROJECTS_D].[PARENTH1].[PRDUMMY]","","PRDUMMY","","000"))</f>
        <v>PRDUMMY</v>
      </c>
      <c r="Q80" s="202" t="str">
        <f t="shared" si="3"/>
        <v>0100</v>
      </c>
      <c r="R80" s="202" t="str">
        <f>IF(_epmOfflineCondition_,"Agència Local d'Energia de Barcelona",IF(P80="TOTAL", " ", _xll.EPMMemberProperty($A$3, M80, $T$4)))</f>
        <v>Agència Local d'Energia de Barcelona</v>
      </c>
      <c r="S80" s="202" t="str">
        <f t="shared" si="4"/>
        <v>22002</v>
      </c>
      <c r="T80" s="202" t="str">
        <f>IF(_epmOfflineCondition_,"Material informàtic no inventariable",IF(P80="TOTAL", " ", _xll.EPMMemberProperty($A$3, N80, $T$4)))</f>
        <v>Material informàtic no inventariable</v>
      </c>
      <c r="U80" s="202" t="str">
        <f t="shared" si="5"/>
        <v>17900</v>
      </c>
      <c r="V80" s="202" t="str">
        <f>IF(_epmOfflineCondition_,"Direcció i Administració",IF(P80="TOTAL", " ", _xll.EPMMemberProperty($A$3, O80, $T$4)))</f>
        <v>Direcció i Administració</v>
      </c>
      <c r="W80" s="202" t="str">
        <f t="shared" si="6"/>
        <v/>
      </c>
      <c r="X80" s="202" t="str">
        <f>IF(_epmOfflineCondition_,"",IF(P80="TOTAL", " ", IF(P80="", "Total", _xll.EPMMemberProperty($A$3, P80, $U$4))))</f>
        <v/>
      </c>
      <c r="Y80" s="137"/>
      <c r="Z80" s="203"/>
      <c r="AA80" s="103"/>
      <c r="AB80" s="103">
        <v>1986</v>
      </c>
      <c r="AC80" s="137">
        <f t="shared" si="7"/>
        <v>1986</v>
      </c>
      <c r="AD80" s="137">
        <f t="shared" si="8"/>
        <v>1986</v>
      </c>
      <c r="AE80" s="137">
        <f t="shared" si="9"/>
        <v>0</v>
      </c>
      <c r="AF80" s="137">
        <f t="shared" si="10"/>
        <v>1986</v>
      </c>
      <c r="AG80" s="137">
        <f t="shared" si="11"/>
        <v>0</v>
      </c>
      <c r="AH80" s="137"/>
      <c r="AI80" s="137" t="str">
        <f>IF(_epmOfflineCondition_,"",IF(P80="TOTAL", "", _xll.EPMSaveComment(AH80, $A$3, N80, O80, P80, $E$5, $C$6, M80, $C$9, "TIPRETOT", $U$40, $C$13, $C$14)))</f>
        <v/>
      </c>
    </row>
    <row r="81" spans="13:35" x14ac:dyDescent="0.3">
      <c r="M81" s="114" t="str">
        <f>IF(_epmOfflineCondition_,"O0720100", _xll.EPMOlapMemberO("[ORGANIC_D].[PARENTH1].[O0720100]","","O0720100","","000"))</f>
        <v>O0720100</v>
      </c>
      <c r="N81" s="114" t="str">
        <f>IF(_epmOfflineCondition_,"E072D22199", _xll.EPMOlapMemberO("[ECONOMIC_D].[PARENTH1].[E072D22199]","","E072D22199","","000"))</f>
        <v>E072D22199</v>
      </c>
      <c r="O81" s="114" t="str">
        <f>IF(_epmOfflineCondition_,"F072D17900", _xll.EPMOlapMemberO("[FUNCTIONAL_D].[PARENTH1].[F072D17900]","","F072D17900","","000"))</f>
        <v>F072D17900</v>
      </c>
      <c r="P81" s="207" t="str">
        <f>IF(_epmOfflineCondition_,"PRDUMMY", _xll.EPMOlapMemberO("[PROJECTS_D].[PARENTH1].[PRDUMMY]","","PRDUMMY","","000"))</f>
        <v>PRDUMMY</v>
      </c>
      <c r="Q81" s="202" t="str">
        <f t="shared" si="3"/>
        <v>0100</v>
      </c>
      <c r="R81" s="202" t="str">
        <f>IF(_epmOfflineCondition_,"Agència Local d'Energia de Barcelona",IF(P81="TOTAL", " ", _xll.EPMMemberProperty($A$3, M81, $T$4)))</f>
        <v>Agència Local d'Energia de Barcelona</v>
      </c>
      <c r="S81" s="202" t="str">
        <f t="shared" si="4"/>
        <v>22199</v>
      </c>
      <c r="T81" s="202" t="str">
        <f>IF(_epmOfflineCondition_,"Altre material de consum",IF(P81="TOTAL", " ", _xll.EPMMemberProperty($A$3, N81, $T$4)))</f>
        <v>Altre material de consum</v>
      </c>
      <c r="U81" s="202" t="str">
        <f t="shared" si="5"/>
        <v>17900</v>
      </c>
      <c r="V81" s="202" t="str">
        <f>IF(_epmOfflineCondition_,"Direcció i Administració",IF(P81="TOTAL", " ", _xll.EPMMemberProperty($A$3, O81, $T$4)))</f>
        <v>Direcció i Administració</v>
      </c>
      <c r="W81" s="202" t="str">
        <f t="shared" si="6"/>
        <v/>
      </c>
      <c r="X81" s="202" t="str">
        <f>IF(_epmOfflineCondition_,"",IF(P81="TOTAL", " ", IF(P81="", "Total", _xll.EPMMemberProperty($A$3, P81, $U$4))))</f>
        <v/>
      </c>
      <c r="Y81" s="137">
        <v>274.60000000000002</v>
      </c>
      <c r="Z81" s="203"/>
      <c r="AA81" s="103"/>
      <c r="AB81" s="103">
        <v>785</v>
      </c>
      <c r="AC81" s="137">
        <f t="shared" si="7"/>
        <v>785</v>
      </c>
      <c r="AD81" s="137">
        <f t="shared" si="8"/>
        <v>785</v>
      </c>
      <c r="AE81" s="137">
        <f t="shared" si="9"/>
        <v>0</v>
      </c>
      <c r="AF81" s="137">
        <f t="shared" si="10"/>
        <v>510.4</v>
      </c>
      <c r="AG81" s="137">
        <f t="shared" si="11"/>
        <v>1.858703568827385</v>
      </c>
      <c r="AH81" s="137"/>
      <c r="AI81" s="137" t="str">
        <f>IF(_epmOfflineCondition_,"",IF(P81="TOTAL", "", _xll.EPMSaveComment(AH81, $A$3, N81, O81, P81, $E$5, $C$6, M81, $C$9, "TIPRETOT", $U$40, $C$13, $C$14)))</f>
        <v/>
      </c>
    </row>
    <row r="82" spans="13:35" x14ac:dyDescent="0.3">
      <c r="M82" s="114" t="str">
        <f>IF(_epmOfflineCondition_,"O0720100", _xll.EPMOlapMemberO("[ORGANIC_D].[PARENTH1].[O0720100]","","O0720100","","000"))</f>
        <v>O0720100</v>
      </c>
      <c r="N82" s="114" t="str">
        <f>IF(_epmOfflineCondition_,"E072D22199", _xll.EPMOlapMemberO("[ECONOMIC_D].[PARENTH1].[E072D22199]","","E072D22199","","000"))</f>
        <v>E072D22199</v>
      </c>
      <c r="O82" s="114" t="str">
        <f>IF(_epmOfflineCondition_,"F072D17901", _xll.EPMOlapMemberO("[FUNCTIONAL_D].[PARENTH1].[F072D17901]","","F072D17901","","000"))</f>
        <v>F072D17901</v>
      </c>
      <c r="P82" s="207" t="str">
        <f>IF(_epmOfflineCondition_,"PRDUMMY", _xll.EPMOlapMemberO("[PROJECTS_D].[PARENTH1].[PRDUMMY]","","PRDUMMY","","000"))</f>
        <v>PRDUMMY</v>
      </c>
      <c r="Q82" s="202" t="str">
        <f t="shared" si="3"/>
        <v>0100</v>
      </c>
      <c r="R82" s="202" t="str">
        <f>IF(_epmOfflineCondition_,"Agència Local d'Energia de Barcelona",IF(P82="TOTAL", " ", _xll.EPMMemberProperty($A$3, M82, $T$4)))</f>
        <v>Agència Local d'Energia de Barcelona</v>
      </c>
      <c r="S82" s="202" t="str">
        <f t="shared" si="4"/>
        <v>22199</v>
      </c>
      <c r="T82" s="202" t="str">
        <f>IF(_epmOfflineCondition_,"Altre material de consum",IF(P82="TOTAL", " ", _xll.EPMMemberProperty($A$3, N82, $T$4)))</f>
        <v>Altre material de consum</v>
      </c>
      <c r="U82" s="202" t="str">
        <f t="shared" si="5"/>
        <v>17901</v>
      </c>
      <c r="V82" s="202" t="str">
        <f>IF(_epmOfflineCondition_,"Informació, Promoció i Comunicació",IF(P82="TOTAL", " ", _xll.EPMMemberProperty($A$3, O82, $T$4)))</f>
        <v>Informació, Promoció i Comunicació</v>
      </c>
      <c r="W82" s="202" t="str">
        <f t="shared" si="6"/>
        <v/>
      </c>
      <c r="X82" s="202" t="str">
        <f>IF(_epmOfflineCondition_,"",IF(P82="TOTAL", " ", IF(P82="", "Total", _xll.EPMMemberProperty($A$3, P82, $U$4))))</f>
        <v/>
      </c>
      <c r="Y82" s="137"/>
      <c r="Z82" s="203"/>
      <c r="AA82" s="103"/>
      <c r="AB82" s="103">
        <v>10</v>
      </c>
      <c r="AC82" s="137">
        <f t="shared" si="7"/>
        <v>10</v>
      </c>
      <c r="AD82" s="137">
        <f t="shared" si="8"/>
        <v>10</v>
      </c>
      <c r="AE82" s="137">
        <f t="shared" si="9"/>
        <v>0</v>
      </c>
      <c r="AF82" s="137">
        <f t="shared" si="10"/>
        <v>10</v>
      </c>
      <c r="AG82" s="137">
        <f t="shared" si="11"/>
        <v>0</v>
      </c>
      <c r="AH82" s="137"/>
      <c r="AI82" s="137" t="str">
        <f>IF(_epmOfflineCondition_,"",IF(P82="TOTAL", "", _xll.EPMSaveComment(AH82, $A$3, N82, O82, P82, $E$5, $C$6, M82, $C$9, "TIPRETOT", $U$40, $C$13, $C$14)))</f>
        <v/>
      </c>
    </row>
    <row r="83" spans="13:35" x14ac:dyDescent="0.3">
      <c r="M83" s="114" t="str">
        <f>IF(_epmOfflineCondition_,"O0720100", _xll.EPMOlapMemberO("[ORGANIC_D].[PARENTH1].[O0720100]","","O0720100","","000"))</f>
        <v>O0720100</v>
      </c>
      <c r="N83" s="114" t="str">
        <f>IF(_epmOfflineCondition_,"E072D22199", _xll.EPMOlapMemberO("[ECONOMIC_D].[PARENTH1].[E072D22199]","","E072D22199","","000"))</f>
        <v>E072D22199</v>
      </c>
      <c r="O83" s="114" t="str">
        <f>IF(_epmOfflineCondition_,"F072D17902", _xll.EPMOlapMemberO("[FUNCTIONAL_D].[PARENTH1].[F072D17902]","","F072D17902","","000"))</f>
        <v>F072D17902</v>
      </c>
      <c r="P83" s="207" t="str">
        <f>IF(_epmOfflineCondition_,"PRDUMMY", _xll.EPMOlapMemberO("[PROJECTS_D].[PARENTH1].[PRDUMMY]","","PRDUMMY","","000"))</f>
        <v>PRDUMMY</v>
      </c>
      <c r="Q83" s="202" t="str">
        <f t="shared" si="3"/>
        <v>0100</v>
      </c>
      <c r="R83" s="202" t="str">
        <f>IF(_epmOfflineCondition_,"Agència Local d'Energia de Barcelona",IF(P83="TOTAL", " ", _xll.EPMMemberProperty($A$3, M83, $T$4)))</f>
        <v>Agència Local d'Energia de Barcelona</v>
      </c>
      <c r="S83" s="202" t="str">
        <f t="shared" si="4"/>
        <v>22199</v>
      </c>
      <c r="T83" s="202" t="str">
        <f>IF(_epmOfflineCondition_,"Altre material de consum",IF(P83="TOTAL", " ", _xll.EPMMemberProperty($A$3, N83, $T$4)))</f>
        <v>Altre material de consum</v>
      </c>
      <c r="U83" s="202" t="str">
        <f t="shared" si="5"/>
        <v>17902</v>
      </c>
      <c r="V83" s="202" t="str">
        <f>IF(_epmOfflineCondition_,"Observatori de l' Energia",IF(P83="TOTAL", " ", _xll.EPMMemberProperty($A$3, O83, $T$4)))</f>
        <v>Observatori de l' Energia</v>
      </c>
      <c r="W83" s="202" t="str">
        <f t="shared" si="6"/>
        <v/>
      </c>
      <c r="X83" s="202" t="str">
        <f>IF(_epmOfflineCondition_,"",IF(P83="TOTAL", " ", IF(P83="", "Total", _xll.EPMMemberProperty($A$3, P83, $U$4))))</f>
        <v/>
      </c>
      <c r="Y83" s="137">
        <v>17847.5</v>
      </c>
      <c r="Z83" s="203"/>
      <c r="AA83" s="103"/>
      <c r="AB83" s="103">
        <v>10</v>
      </c>
      <c r="AC83" s="137">
        <f t="shared" si="7"/>
        <v>10</v>
      </c>
      <c r="AD83" s="137">
        <f t="shared" si="8"/>
        <v>10</v>
      </c>
      <c r="AE83" s="137">
        <f t="shared" si="9"/>
        <v>0</v>
      </c>
      <c r="AF83" s="137">
        <f t="shared" si="10"/>
        <v>-17837.5</v>
      </c>
      <c r="AG83" s="137">
        <f t="shared" si="11"/>
        <v>-0.99943969743661576</v>
      </c>
      <c r="AH83" s="137"/>
      <c r="AI83" s="137" t="str">
        <f>IF(_epmOfflineCondition_,"",IF(P83="TOTAL", "", _xll.EPMSaveComment(AH83, $A$3, N83, O83, P83, $E$5, $C$6, M83, $C$9, "TIPRETOT", $U$40, $C$13, $C$14)))</f>
        <v/>
      </c>
    </row>
    <row r="84" spans="13:35" x14ac:dyDescent="0.3">
      <c r="M84" s="114" t="str">
        <f>IF(_epmOfflineCondition_,"O0720100", _xll.EPMOlapMemberO("[ORGANIC_D].[PARENTH1].[O0720100]","","O0720100","","000"))</f>
        <v>O0720100</v>
      </c>
      <c r="N84" s="114" t="str">
        <f>IF(_epmOfflineCondition_,"E072D22199", _xll.EPMOlapMemberO("[ECONOMIC_D].[PARENTH1].[E072D22199]","","E072D22199","","000"))</f>
        <v>E072D22199</v>
      </c>
      <c r="O84" s="114" t="str">
        <f>IF(_epmOfflineCondition_,"F072D17904", _xll.EPMOlapMemberO("[FUNCTIONAL_D].[PARENTH1].[F072D17904]","","F072D17904","","000"))</f>
        <v>F072D17904</v>
      </c>
      <c r="P84" s="207" t="str">
        <f>IF(_epmOfflineCondition_,"PRDUMMY", _xll.EPMOlapMemberO("[PROJECTS_D].[PARENTH1].[PRDUMMY]","","PRDUMMY","","000"))</f>
        <v>PRDUMMY</v>
      </c>
      <c r="Q84" s="202" t="str">
        <f t="shared" si="3"/>
        <v>0100</v>
      </c>
      <c r="R84" s="202" t="str">
        <f>IF(_epmOfflineCondition_,"Agència Local d'Energia de Barcelona",IF(P84="TOTAL", " ", _xll.EPMMemberProperty($A$3, M84, $T$4)))</f>
        <v>Agència Local d'Energia de Barcelona</v>
      </c>
      <c r="S84" s="202" t="str">
        <f t="shared" si="4"/>
        <v>22199</v>
      </c>
      <c r="T84" s="202" t="str">
        <f>IF(_epmOfflineCondition_,"Altre material de consum",IF(P84="TOTAL", " ", _xll.EPMMemberProperty($A$3, N84, $T$4)))</f>
        <v>Altre material de consum</v>
      </c>
      <c r="U84" s="202" t="str">
        <f t="shared" si="5"/>
        <v>17904</v>
      </c>
      <c r="V84" s="202" t="str">
        <f>IF(_epmOfflineCondition_,"Ordenança Solar Tèrmica-Fotov. i Promocio EERR",IF(P84="TOTAL", " ", _xll.EPMMemberProperty($A$3, O84, $T$4)))</f>
        <v>Ordenança Solar Tèrmica-Fotov. i Promocio EERR</v>
      </c>
      <c r="W84" s="202" t="str">
        <f t="shared" si="6"/>
        <v/>
      </c>
      <c r="X84" s="202" t="str">
        <f>IF(_epmOfflineCondition_,"",IF(P84="TOTAL", " ", IF(P84="", "Total", _xll.EPMMemberProperty($A$3, P84, $U$4))))</f>
        <v/>
      </c>
      <c r="Y84" s="137"/>
      <c r="Z84" s="203"/>
      <c r="AA84" s="103"/>
      <c r="AB84" s="103">
        <v>10</v>
      </c>
      <c r="AC84" s="137">
        <f t="shared" si="7"/>
        <v>10</v>
      </c>
      <c r="AD84" s="137">
        <f t="shared" si="8"/>
        <v>10</v>
      </c>
      <c r="AE84" s="137">
        <f t="shared" si="9"/>
        <v>0</v>
      </c>
      <c r="AF84" s="137">
        <f t="shared" si="10"/>
        <v>10</v>
      </c>
      <c r="AG84" s="137">
        <f t="shared" si="11"/>
        <v>0</v>
      </c>
      <c r="AH84" s="137"/>
      <c r="AI84" s="137" t="str">
        <f>IF(_epmOfflineCondition_,"",IF(P84="TOTAL", "", _xll.EPMSaveComment(AH84, $A$3, N84, O84, P84, $E$5, $C$6, M84, $C$9, "TIPRETOT", $U$40, $C$13, $C$14)))</f>
        <v/>
      </c>
    </row>
    <row r="85" spans="13:35" x14ac:dyDescent="0.3">
      <c r="M85" s="114" t="str">
        <f>IF(_epmOfflineCondition_,"O0720100", _xll.EPMOlapMemberO("[ORGANIC_D].[PARENTH1].[O0720100]","","O0720100","","000"))</f>
        <v>O0720100</v>
      </c>
      <c r="N85" s="114" t="str">
        <f>IF(_epmOfflineCondition_,"E072D22199", _xll.EPMOlapMemberO("[ECONOMIC_D].[PARENTH1].[E072D22199]","","E072D22199","","000"))</f>
        <v>E072D22199</v>
      </c>
      <c r="O85" s="114" t="str">
        <f>IF(_epmOfflineCondition_,"F072D17906", _xll.EPMOlapMemberO("[FUNCTIONAL_D].[PARENTH1].[F072D17906]","","F072D17906","","000"))</f>
        <v>F072D17906</v>
      </c>
      <c r="P85" s="207" t="str">
        <f>IF(_epmOfflineCondition_,"PRDUMMY", _xll.EPMOlapMemberO("[PROJECTS_D].[PARENTH1].[PRDUMMY]","","PRDUMMY","","000"))</f>
        <v>PRDUMMY</v>
      </c>
      <c r="Q85" s="202" t="str">
        <f t="shared" si="3"/>
        <v>0100</v>
      </c>
      <c r="R85" s="202" t="str">
        <f>IF(_epmOfflineCondition_,"Agència Local d'Energia de Barcelona",IF(P85="TOTAL", " ", _xll.EPMMemberProperty($A$3, M85, $T$4)))</f>
        <v>Agència Local d'Energia de Barcelona</v>
      </c>
      <c r="S85" s="202" t="str">
        <f t="shared" si="4"/>
        <v>22199</v>
      </c>
      <c r="T85" s="202" t="str">
        <f>IF(_epmOfflineCondition_,"Altre material de consum",IF(P85="TOTAL", " ", _xll.EPMMemberProperty($A$3, N85, $T$4)))</f>
        <v>Altre material de consum</v>
      </c>
      <c r="U85" s="202" t="str">
        <f t="shared" si="5"/>
        <v>17906</v>
      </c>
      <c r="V85" s="202" t="str">
        <f>IF(_epmOfflineCondition_,"Estalvi energètic i Mobilitat sostenible",IF(P85="TOTAL", " ", _xll.EPMMemberProperty($A$3, O85, $T$4)))</f>
        <v>Estalvi energètic i Mobilitat sostenible</v>
      </c>
      <c r="W85" s="202" t="str">
        <f t="shared" si="6"/>
        <v/>
      </c>
      <c r="X85" s="202" t="str">
        <f>IF(_epmOfflineCondition_,"",IF(P85="TOTAL", " ", IF(P85="", "Total", _xll.EPMMemberProperty($A$3, P85, $U$4))))</f>
        <v/>
      </c>
      <c r="Y85" s="137"/>
      <c r="Z85" s="203"/>
      <c r="AA85" s="103"/>
      <c r="AB85" s="103">
        <v>10</v>
      </c>
      <c r="AC85" s="137">
        <f t="shared" si="7"/>
        <v>10</v>
      </c>
      <c r="AD85" s="137">
        <f t="shared" si="8"/>
        <v>10</v>
      </c>
      <c r="AE85" s="137">
        <f t="shared" si="9"/>
        <v>0</v>
      </c>
      <c r="AF85" s="137">
        <f t="shared" si="10"/>
        <v>10</v>
      </c>
      <c r="AG85" s="137">
        <f t="shared" si="11"/>
        <v>0</v>
      </c>
      <c r="AH85" s="137"/>
      <c r="AI85" s="137" t="str">
        <f>IF(_epmOfflineCondition_,"",IF(P85="TOTAL", "", _xll.EPMSaveComment(AH85, $A$3, N85, O85, P85, $E$5, $C$6, M85, $C$9, "TIPRETOT", $U$40, $C$13, $C$14)))</f>
        <v/>
      </c>
    </row>
    <row r="86" spans="13:35" x14ac:dyDescent="0.3">
      <c r="M86" s="114" t="str">
        <f>IF(_epmOfflineCondition_,"O0720100", _xll.EPMOlapMemberO("[ORGANIC_D].[PARENTH1].[O0720100]","","O0720100","","000"))</f>
        <v>O0720100</v>
      </c>
      <c r="N86" s="114" t="str">
        <f>IF(_epmOfflineCondition_,"E072D22200", _xll.EPMOlapMemberO("[ECONOMIC_D].[PARENTH1].[E072D22200]","","E072D22200","","000"))</f>
        <v>E072D22200</v>
      </c>
      <c r="O86" s="114" t="str">
        <f>IF(_epmOfflineCondition_,"F072D17900", _xll.EPMOlapMemberO("[FUNCTIONAL_D].[PARENTH1].[F072D17900]","","F072D17900","","000"))</f>
        <v>F072D17900</v>
      </c>
      <c r="P86" s="207" t="str">
        <f>IF(_epmOfflineCondition_,"PRDUMMY", _xll.EPMOlapMemberO("[PROJECTS_D].[PARENTH1].[PRDUMMY]","","PRDUMMY","","000"))</f>
        <v>PRDUMMY</v>
      </c>
      <c r="Q86" s="202" t="str">
        <f t="shared" si="3"/>
        <v>0100</v>
      </c>
      <c r="R86" s="202" t="str">
        <f>IF(_epmOfflineCondition_,"Agència Local d'Energia de Barcelona",IF(P86="TOTAL", " ", _xll.EPMMemberProperty($A$3, M86, $T$4)))</f>
        <v>Agència Local d'Energia de Barcelona</v>
      </c>
      <c r="S86" s="202" t="str">
        <f t="shared" si="4"/>
        <v>22200</v>
      </c>
      <c r="T86" s="202" t="str">
        <f>IF(_epmOfflineCondition_,"Comunicacions telefòniques",IF(P86="TOTAL", " ", _xll.EPMMemberProperty($A$3, N86, $T$4)))</f>
        <v>Comunicacions telefòniques</v>
      </c>
      <c r="U86" s="202" t="str">
        <f t="shared" si="5"/>
        <v>17900</v>
      </c>
      <c r="V86" s="202" t="str">
        <f>IF(_epmOfflineCondition_,"Direcció i Administració",IF(P86="TOTAL", " ", _xll.EPMMemberProperty($A$3, O86, $T$4)))</f>
        <v>Direcció i Administració</v>
      </c>
      <c r="W86" s="202" t="str">
        <f t="shared" si="6"/>
        <v/>
      </c>
      <c r="X86" s="202" t="str">
        <f>IF(_epmOfflineCondition_,"",IF(P86="TOTAL", " ", IF(P86="", "Total", _xll.EPMMemberProperty($A$3, P86, $U$4))))</f>
        <v/>
      </c>
      <c r="Y86" s="137">
        <v>5341.72</v>
      </c>
      <c r="Z86" s="203"/>
      <c r="AA86" s="103"/>
      <c r="AB86" s="103">
        <v>7500</v>
      </c>
      <c r="AC86" s="137">
        <f t="shared" si="7"/>
        <v>7500</v>
      </c>
      <c r="AD86" s="137">
        <f t="shared" si="8"/>
        <v>7500</v>
      </c>
      <c r="AE86" s="137">
        <f t="shared" si="9"/>
        <v>0</v>
      </c>
      <c r="AF86" s="137">
        <f t="shared" si="10"/>
        <v>2158.2799999999997</v>
      </c>
      <c r="AG86" s="137">
        <f t="shared" si="11"/>
        <v>0.40404214372898611</v>
      </c>
      <c r="AH86" s="137"/>
      <c r="AI86" s="137" t="str">
        <f>IF(_epmOfflineCondition_,"",IF(P86="TOTAL", "", _xll.EPMSaveComment(AH86, $A$3, N86, O86, P86, $E$5, $C$6, M86, $C$9, "TIPRETOT", $U$40, $C$13, $C$14)))</f>
        <v/>
      </c>
    </row>
    <row r="87" spans="13:35" x14ac:dyDescent="0.3">
      <c r="M87" s="114" t="str">
        <f>IF(_epmOfflineCondition_,"O0720100", _xll.EPMOlapMemberO("[ORGANIC_D].[PARENTH1].[O0720100]","","O0720100","","000"))</f>
        <v>O0720100</v>
      </c>
      <c r="N87" s="114" t="str">
        <f>IF(_epmOfflineCondition_,"E072D22201", _xll.EPMOlapMemberO("[ECONOMIC_D].[PARENTH1].[E072D22201]","","E072D22201","","000"))</f>
        <v>E072D22201</v>
      </c>
      <c r="O87" s="114" t="str">
        <f>IF(_epmOfflineCondition_,"F072D17900", _xll.EPMOlapMemberO("[FUNCTIONAL_D].[PARENTH1].[F072D17900]","","F072D17900","","000"))</f>
        <v>F072D17900</v>
      </c>
      <c r="P87" s="207" t="str">
        <f>IF(_epmOfflineCondition_,"PRDUMMY", _xll.EPMOlapMemberO("[PROJECTS_D].[PARENTH1].[PRDUMMY]","","PRDUMMY","","000"))</f>
        <v>PRDUMMY</v>
      </c>
      <c r="Q87" s="202" t="str">
        <f t="shared" si="3"/>
        <v>0100</v>
      </c>
      <c r="R87" s="202" t="str">
        <f>IF(_epmOfflineCondition_,"Agència Local d'Energia de Barcelona",IF(P87="TOTAL", " ", _xll.EPMMemberProperty($A$3, M87, $T$4)))</f>
        <v>Agència Local d'Energia de Barcelona</v>
      </c>
      <c r="S87" s="202" t="str">
        <f t="shared" si="4"/>
        <v>22201</v>
      </c>
      <c r="T87" s="202" t="str">
        <f>IF(_epmOfflineCondition_,"Comunicacions postals",IF(P87="TOTAL", " ", _xll.EPMMemberProperty($A$3, N87, $T$4)))</f>
        <v>Comunicacions postals</v>
      </c>
      <c r="U87" s="202" t="str">
        <f t="shared" si="5"/>
        <v>17900</v>
      </c>
      <c r="V87" s="202" t="str">
        <f>IF(_epmOfflineCondition_,"Direcció i Administració",IF(P87="TOTAL", " ", _xll.EPMMemberProperty($A$3, O87, $T$4)))</f>
        <v>Direcció i Administració</v>
      </c>
      <c r="W87" s="202" t="str">
        <f t="shared" si="6"/>
        <v/>
      </c>
      <c r="X87" s="202" t="str">
        <f>IF(_epmOfflineCondition_,"",IF(P87="TOTAL", " ", IF(P87="", "Total", _xll.EPMMemberProperty($A$3, P87, $U$4))))</f>
        <v/>
      </c>
      <c r="Y87" s="137"/>
      <c r="Z87" s="203"/>
      <c r="AA87" s="103"/>
      <c r="AB87" s="103">
        <v>10</v>
      </c>
      <c r="AC87" s="137">
        <f t="shared" si="7"/>
        <v>10</v>
      </c>
      <c r="AD87" s="137">
        <f t="shared" si="8"/>
        <v>10</v>
      </c>
      <c r="AE87" s="137">
        <f t="shared" si="9"/>
        <v>0</v>
      </c>
      <c r="AF87" s="137">
        <f t="shared" si="10"/>
        <v>10</v>
      </c>
      <c r="AG87" s="137">
        <f t="shared" si="11"/>
        <v>0</v>
      </c>
      <c r="AH87" s="137"/>
      <c r="AI87" s="137" t="str">
        <f>IF(_epmOfflineCondition_,"",IF(P87="TOTAL", "", _xll.EPMSaveComment(AH87, $A$3, N87, O87, P87, $E$5, $C$6, M87, $C$9, "TIPRETOT", $U$40, $C$13, $C$14)))</f>
        <v/>
      </c>
    </row>
    <row r="88" spans="13:35" x14ac:dyDescent="0.3">
      <c r="M88" s="114" t="str">
        <f>IF(_epmOfflineCondition_,"O0720100", _xll.EPMOlapMemberO("[ORGANIC_D].[PARENTH1].[O0720100]","","O0720100","","000"))</f>
        <v>O0720100</v>
      </c>
      <c r="N88" s="114" t="str">
        <f>IF(_epmOfflineCondition_,"E072D22205", _xll.EPMOlapMemberO("[ECONOMIC_D].[PARENTH1].[E072D22205]","","E072D22205","","000"))</f>
        <v>E072D22205</v>
      </c>
      <c r="O88" s="114" t="str">
        <f>IF(_epmOfflineCondition_,"F072D17900", _xll.EPMOlapMemberO("[FUNCTIONAL_D].[PARENTH1].[F072D17900]","","F072D17900","","000"))</f>
        <v>F072D17900</v>
      </c>
      <c r="P88" s="207" t="str">
        <f>IF(_epmOfflineCondition_,"PRDUMMY", _xll.EPMOlapMemberO("[PROJECTS_D].[PARENTH1].[PRDUMMY]","","PRDUMMY","","000"))</f>
        <v>PRDUMMY</v>
      </c>
      <c r="Q88" s="202" t="str">
        <f t="shared" si="3"/>
        <v>0100</v>
      </c>
      <c r="R88" s="202" t="str">
        <f>IF(_epmOfflineCondition_,"Agència Local d'Energia de Barcelona",IF(P88="TOTAL", " ", _xll.EPMMemberProperty($A$3, M88, $T$4)))</f>
        <v>Agència Local d'Energia de Barcelona</v>
      </c>
      <c r="S88" s="202" t="str">
        <f t="shared" si="4"/>
        <v>22205</v>
      </c>
      <c r="T88" s="202" t="str">
        <f>IF(_epmOfflineCondition_,"Comunicacions serveis missatgeria",IF(P88="TOTAL", " ", _xll.EPMMemberProperty($A$3, N88, $T$4)))</f>
        <v>Comunicacions serveis missatgeria</v>
      </c>
      <c r="U88" s="202" t="str">
        <f t="shared" si="5"/>
        <v>17900</v>
      </c>
      <c r="V88" s="202" t="str">
        <f>IF(_epmOfflineCondition_,"Direcció i Administració",IF(P88="TOTAL", " ", _xll.EPMMemberProperty($A$3, O88, $T$4)))</f>
        <v>Direcció i Administració</v>
      </c>
      <c r="W88" s="202" t="str">
        <f t="shared" si="6"/>
        <v/>
      </c>
      <c r="X88" s="202" t="str">
        <f>IF(_epmOfflineCondition_,"",IF(P88="TOTAL", " ", IF(P88="", "Total", _xll.EPMMemberProperty($A$3, P88, $U$4))))</f>
        <v/>
      </c>
      <c r="Y88" s="137">
        <v>688.58</v>
      </c>
      <c r="Z88" s="203"/>
      <c r="AA88" s="103"/>
      <c r="AB88" s="103">
        <v>1000</v>
      </c>
      <c r="AC88" s="137">
        <f t="shared" si="7"/>
        <v>1000</v>
      </c>
      <c r="AD88" s="137">
        <f t="shared" si="8"/>
        <v>1000</v>
      </c>
      <c r="AE88" s="137">
        <f t="shared" si="9"/>
        <v>0</v>
      </c>
      <c r="AF88" s="137">
        <f t="shared" si="10"/>
        <v>311.41999999999996</v>
      </c>
      <c r="AG88" s="137">
        <f t="shared" si="11"/>
        <v>0.45226407970025262</v>
      </c>
      <c r="AH88" s="137"/>
      <c r="AI88" s="137" t="str">
        <f>IF(_epmOfflineCondition_,"",IF(P88="TOTAL", "", _xll.EPMSaveComment(AH88, $A$3, N88, O88, P88, $E$5, $C$6, M88, $C$9, "TIPRETOT", $U$40, $C$13, $C$14)))</f>
        <v/>
      </c>
    </row>
    <row r="89" spans="13:35" x14ac:dyDescent="0.3">
      <c r="M89" s="114" t="str">
        <f>IF(_epmOfflineCondition_,"O0720100", _xll.EPMOlapMemberO("[ORGANIC_D].[PARENTH1].[O0720100]","","O0720100","","000"))</f>
        <v>O0720100</v>
      </c>
      <c r="N89" s="114" t="str">
        <f>IF(_epmOfflineCondition_,"E072D22400", _xll.EPMOlapMemberO("[ECONOMIC_D].[PARENTH1].[E072D22400]","","E072D22400","","000"))</f>
        <v>E072D22400</v>
      </c>
      <c r="O89" s="114" t="str">
        <f>IF(_epmOfflineCondition_,"F072D17900", _xll.EPMOlapMemberO("[FUNCTIONAL_D].[PARENTH1].[F072D17900]","","F072D17900","","000"))</f>
        <v>F072D17900</v>
      </c>
      <c r="P89" s="207" t="str">
        <f>IF(_epmOfflineCondition_,"PRDUMMY", _xll.EPMOlapMemberO("[PROJECTS_D].[PARENTH1].[PRDUMMY]","","PRDUMMY","","000"))</f>
        <v>PRDUMMY</v>
      </c>
      <c r="Q89" s="202" t="str">
        <f t="shared" si="3"/>
        <v>0100</v>
      </c>
      <c r="R89" s="202" t="str">
        <f>IF(_epmOfflineCondition_,"Agència Local d'Energia de Barcelona",IF(P89="TOTAL", " ", _xll.EPMMemberProperty($A$3, M89, $T$4)))</f>
        <v>Agència Local d'Energia de Barcelona</v>
      </c>
      <c r="S89" s="202" t="str">
        <f t="shared" si="4"/>
        <v>22400</v>
      </c>
      <c r="T89" s="202" t="str">
        <f>IF(_epmOfflineCondition_,"Primes d'assegurances",IF(P89="TOTAL", " ", _xll.EPMMemberProperty($A$3, N89, $T$4)))</f>
        <v>Primes d'assegurances</v>
      </c>
      <c r="U89" s="202" t="str">
        <f t="shared" si="5"/>
        <v>17900</v>
      </c>
      <c r="V89" s="202" t="str">
        <f>IF(_epmOfflineCondition_,"Direcció i Administració",IF(P89="TOTAL", " ", _xll.EPMMemberProperty($A$3, O89, $T$4)))</f>
        <v>Direcció i Administració</v>
      </c>
      <c r="W89" s="202" t="str">
        <f t="shared" si="6"/>
        <v/>
      </c>
      <c r="X89" s="202" t="str">
        <f>IF(_epmOfflineCondition_,"",IF(P89="TOTAL", " ", IF(P89="", "Total", _xll.EPMMemberProperty($A$3, P89, $U$4))))</f>
        <v/>
      </c>
      <c r="Y89" s="137"/>
      <c r="Z89" s="203"/>
      <c r="AA89" s="103"/>
      <c r="AB89" s="103">
        <v>7000</v>
      </c>
      <c r="AC89" s="137">
        <f t="shared" si="7"/>
        <v>7000</v>
      </c>
      <c r="AD89" s="137">
        <f t="shared" si="8"/>
        <v>7000</v>
      </c>
      <c r="AE89" s="137">
        <f t="shared" si="9"/>
        <v>0</v>
      </c>
      <c r="AF89" s="137">
        <f t="shared" si="10"/>
        <v>7000</v>
      </c>
      <c r="AG89" s="137">
        <f t="shared" si="11"/>
        <v>0</v>
      </c>
      <c r="AH89" s="137"/>
      <c r="AI89" s="137" t="str">
        <f>IF(_epmOfflineCondition_,"",IF(P89="TOTAL", "", _xll.EPMSaveComment(AH89, $A$3, N89, O89, P89, $E$5, $C$6, M89, $C$9, "TIPRETOT", $U$40, $C$13, $C$14)))</f>
        <v/>
      </c>
    </row>
    <row r="90" spans="13:35" x14ac:dyDescent="0.3">
      <c r="M90" s="114" t="str">
        <f>IF(_epmOfflineCondition_,"O0720100", _xll.EPMOlapMemberO("[ORGANIC_D].[PARENTH1].[O0720100]","","O0720100","","000"))</f>
        <v>O0720100</v>
      </c>
      <c r="N90" s="114" t="str">
        <f>IF(_epmOfflineCondition_,"E072D22601", _xll.EPMOlapMemberO("[ECONOMIC_D].[PARENTH1].[E072D22601]","","E072D22601","","000"))</f>
        <v>E072D22601</v>
      </c>
      <c r="O90" s="114" t="str">
        <f>IF(_epmOfflineCondition_,"F072D17900", _xll.EPMOlapMemberO("[FUNCTIONAL_D].[PARENTH1].[F072D17900]","","F072D17900","","000"))</f>
        <v>F072D17900</v>
      </c>
      <c r="P90" s="207" t="str">
        <f>IF(_epmOfflineCondition_,"PRDUMMY", _xll.EPMOlapMemberO("[PROJECTS_D].[PARENTH1].[PRDUMMY]","","PRDUMMY","","000"))</f>
        <v>PRDUMMY</v>
      </c>
      <c r="Q90" s="202" t="str">
        <f t="shared" si="3"/>
        <v>0100</v>
      </c>
      <c r="R90" s="202" t="str">
        <f>IF(_epmOfflineCondition_,"Agència Local d'Energia de Barcelona",IF(P90="TOTAL", " ", _xll.EPMMemberProperty($A$3, M90, $T$4)))</f>
        <v>Agència Local d'Energia de Barcelona</v>
      </c>
      <c r="S90" s="202" t="str">
        <f t="shared" si="4"/>
        <v>22601</v>
      </c>
      <c r="T90" s="202" t="str">
        <f>IF(_epmOfflineCondition_,"Atencions protocol·làries",IF(P90="TOTAL", " ", _xll.EPMMemberProperty($A$3, N90, $T$4)))</f>
        <v>Atencions protocol·làries</v>
      </c>
      <c r="U90" s="202" t="str">
        <f t="shared" si="5"/>
        <v>17900</v>
      </c>
      <c r="V90" s="202" t="str">
        <f>IF(_epmOfflineCondition_,"Direcció i Administració",IF(P90="TOTAL", " ", _xll.EPMMemberProperty($A$3, O90, $T$4)))</f>
        <v>Direcció i Administració</v>
      </c>
      <c r="W90" s="202" t="str">
        <f t="shared" si="6"/>
        <v/>
      </c>
      <c r="X90" s="202" t="str">
        <f>IF(_epmOfflineCondition_,"",IF(P90="TOTAL", " ", IF(P90="", "Total", _xll.EPMMemberProperty($A$3, P90, $U$4))))</f>
        <v/>
      </c>
      <c r="Y90" s="137"/>
      <c r="Z90" s="203"/>
      <c r="AA90" s="103"/>
      <c r="AB90" s="103">
        <v>470</v>
      </c>
      <c r="AC90" s="137">
        <f t="shared" si="7"/>
        <v>470</v>
      </c>
      <c r="AD90" s="137">
        <f t="shared" si="8"/>
        <v>470</v>
      </c>
      <c r="AE90" s="137">
        <f t="shared" si="9"/>
        <v>0</v>
      </c>
      <c r="AF90" s="137">
        <f t="shared" si="10"/>
        <v>470</v>
      </c>
      <c r="AG90" s="137">
        <f t="shared" si="11"/>
        <v>0</v>
      </c>
      <c r="AH90" s="137"/>
      <c r="AI90" s="137" t="str">
        <f>IF(_epmOfflineCondition_,"",IF(P90="TOTAL", "", _xll.EPMSaveComment(AH90, $A$3, N90, O90, P90, $E$5, $C$6, M90, $C$9, "TIPRETOT", $U$40, $C$13, $C$14)))</f>
        <v/>
      </c>
    </row>
    <row r="91" spans="13:35" x14ac:dyDescent="0.3">
      <c r="M91" s="114" t="str">
        <f>IF(_epmOfflineCondition_,"O0720100", _xll.EPMOlapMemberO("[ORGANIC_D].[PARENTH1].[O0720100]","","O0720100","","000"))</f>
        <v>O0720100</v>
      </c>
      <c r="N91" s="114" t="str">
        <f>IF(_epmOfflineCondition_,"E072D22602", _xll.EPMOlapMemberO("[ECONOMIC_D].[PARENTH1].[E072D22602]","","E072D22602","","000"))</f>
        <v>E072D22602</v>
      </c>
      <c r="O91" s="114" t="str">
        <f>IF(_epmOfflineCondition_,"F072D17900", _xll.EPMOlapMemberO("[FUNCTIONAL_D].[PARENTH1].[F072D17900]","","F072D17900","","000"))</f>
        <v>F072D17900</v>
      </c>
      <c r="P91" s="207" t="str">
        <f>IF(_epmOfflineCondition_,"PRDUMMY", _xll.EPMOlapMemberO("[PROJECTS_D].[PARENTH1].[PRDUMMY]","","PRDUMMY","","000"))</f>
        <v>PRDUMMY</v>
      </c>
      <c r="Q91" s="202" t="str">
        <f t="shared" si="3"/>
        <v>0100</v>
      </c>
      <c r="R91" s="202" t="str">
        <f>IF(_epmOfflineCondition_,"Agència Local d'Energia de Barcelona",IF(P91="TOTAL", " ", _xll.EPMMemberProperty($A$3, M91, $T$4)))</f>
        <v>Agència Local d'Energia de Barcelona</v>
      </c>
      <c r="S91" s="202" t="str">
        <f t="shared" si="4"/>
        <v>22602</v>
      </c>
      <c r="T91" s="202" t="str">
        <f>IF(_epmOfflineCondition_,"Publicitat i propaganda",IF(P91="TOTAL", " ", _xll.EPMMemberProperty($A$3, N91, $T$4)))</f>
        <v>Publicitat i propaganda</v>
      </c>
      <c r="U91" s="202" t="str">
        <f t="shared" si="5"/>
        <v>17900</v>
      </c>
      <c r="V91" s="202" t="str">
        <f>IF(_epmOfflineCondition_,"Direcció i Administració",IF(P91="TOTAL", " ", _xll.EPMMemberProperty($A$3, O91, $T$4)))</f>
        <v>Direcció i Administració</v>
      </c>
      <c r="W91" s="202" t="str">
        <f t="shared" si="6"/>
        <v/>
      </c>
      <c r="X91" s="202" t="str">
        <f>IF(_epmOfflineCondition_,"",IF(P91="TOTAL", " ", IF(P91="", "Total", _xll.EPMMemberProperty($A$3, P91, $U$4))))</f>
        <v/>
      </c>
      <c r="Y91" s="137">
        <v>18150</v>
      </c>
      <c r="Z91" s="203"/>
      <c r="AA91" s="103"/>
      <c r="AB91" s="103">
        <v>10</v>
      </c>
      <c r="AC91" s="137">
        <f t="shared" si="7"/>
        <v>10</v>
      </c>
      <c r="AD91" s="137">
        <f t="shared" si="8"/>
        <v>10</v>
      </c>
      <c r="AE91" s="137">
        <f t="shared" si="9"/>
        <v>0</v>
      </c>
      <c r="AF91" s="137">
        <f t="shared" si="10"/>
        <v>-18140</v>
      </c>
      <c r="AG91" s="137">
        <f t="shared" si="11"/>
        <v>-0.99944903581267219</v>
      </c>
      <c r="AH91" s="137"/>
      <c r="AI91" s="137" t="str">
        <f>IF(_epmOfflineCondition_,"",IF(P91="TOTAL", "", _xll.EPMSaveComment(AH91, $A$3, N91, O91, P91, $E$5, $C$6, M91, $C$9, "TIPRETOT", $U$40, $C$13, $C$14)))</f>
        <v/>
      </c>
    </row>
    <row r="92" spans="13:35" x14ac:dyDescent="0.3">
      <c r="M92" s="114" t="str">
        <f>IF(_epmOfflineCondition_,"O0720100", _xll.EPMOlapMemberO("[ORGANIC_D].[PARENTH1].[O0720100]","","O0720100","","000"))</f>
        <v>O0720100</v>
      </c>
      <c r="N92" s="114" t="str">
        <f>IF(_epmOfflineCondition_,"E072D22602", _xll.EPMOlapMemberO("[ECONOMIC_D].[PARENTH1].[E072D22602]","","E072D22602","","000"))</f>
        <v>E072D22602</v>
      </c>
      <c r="O92" s="114" t="str">
        <f>IF(_epmOfflineCondition_,"F072D17901", _xll.EPMOlapMemberO("[FUNCTIONAL_D].[PARENTH1].[F072D17901]","","F072D17901","","000"))</f>
        <v>F072D17901</v>
      </c>
      <c r="P92" s="207" t="str">
        <f>IF(_epmOfflineCondition_,"PRDUMMY", _xll.EPMOlapMemberO("[PROJECTS_D].[PARENTH1].[PRDUMMY]","","PRDUMMY","","000"))</f>
        <v>PRDUMMY</v>
      </c>
      <c r="Q92" s="202" t="str">
        <f t="shared" si="3"/>
        <v>0100</v>
      </c>
      <c r="R92" s="202" t="str">
        <f>IF(_epmOfflineCondition_,"Agència Local d'Energia de Barcelona",IF(P92="TOTAL", " ", _xll.EPMMemberProperty($A$3, M92, $T$4)))</f>
        <v>Agència Local d'Energia de Barcelona</v>
      </c>
      <c r="S92" s="202" t="str">
        <f t="shared" si="4"/>
        <v>22602</v>
      </c>
      <c r="T92" s="202" t="str">
        <f>IF(_epmOfflineCondition_,"Publicitat i propaganda",IF(P92="TOTAL", " ", _xll.EPMMemberProperty($A$3, N92, $T$4)))</f>
        <v>Publicitat i propaganda</v>
      </c>
      <c r="U92" s="202" t="str">
        <f t="shared" si="5"/>
        <v>17901</v>
      </c>
      <c r="V92" s="202" t="str">
        <f>IF(_epmOfflineCondition_,"Informació, Promoció i Comunicació",IF(P92="TOTAL", " ", _xll.EPMMemberProperty($A$3, O92, $T$4)))</f>
        <v>Informació, Promoció i Comunicació</v>
      </c>
      <c r="W92" s="202" t="str">
        <f t="shared" si="6"/>
        <v/>
      </c>
      <c r="X92" s="202" t="str">
        <f>IF(_epmOfflineCondition_,"",IF(P92="TOTAL", " ", IF(P92="", "Total", _xll.EPMMemberProperty($A$3, P92, $U$4))))</f>
        <v/>
      </c>
      <c r="Y92" s="137">
        <v>15919.99</v>
      </c>
      <c r="Z92" s="203"/>
      <c r="AA92" s="103"/>
      <c r="AB92" s="103">
        <v>15920</v>
      </c>
      <c r="AC92" s="137">
        <f t="shared" si="7"/>
        <v>15920</v>
      </c>
      <c r="AD92" s="137">
        <f t="shared" si="8"/>
        <v>15920</v>
      </c>
      <c r="AE92" s="137">
        <f t="shared" si="9"/>
        <v>0</v>
      </c>
      <c r="AF92" s="137">
        <f t="shared" si="10"/>
        <v>1.0000000000218279E-2</v>
      </c>
      <c r="AG92" s="137">
        <f t="shared" si="11"/>
        <v>6.2814109809229014E-7</v>
      </c>
      <c r="AH92" s="137"/>
      <c r="AI92" s="137" t="str">
        <f>IF(_epmOfflineCondition_,"",IF(P92="TOTAL", "", _xll.EPMSaveComment(AH92, $A$3, N92, O92, P92, $E$5, $C$6, M92, $C$9, "TIPRETOT", $U$40, $C$13, $C$14)))</f>
        <v/>
      </c>
    </row>
    <row r="93" spans="13:35" x14ac:dyDescent="0.3">
      <c r="M93" s="114" t="str">
        <f>IF(_epmOfflineCondition_,"O0720100", _xll.EPMOlapMemberO("[ORGANIC_D].[PARENTH1].[O0720100]","","O0720100","","000"))</f>
        <v>O0720100</v>
      </c>
      <c r="N93" s="114" t="str">
        <f>IF(_epmOfflineCondition_,"E072D22602", _xll.EPMOlapMemberO("[ECONOMIC_D].[PARENTH1].[E072D22602]","","E072D22602","","000"))</f>
        <v>E072D22602</v>
      </c>
      <c r="O93" s="114" t="str">
        <f>IF(_epmOfflineCondition_,"F072D17902", _xll.EPMOlapMemberO("[FUNCTIONAL_D].[PARENTH1].[F072D17902]","","F072D17902","","000"))</f>
        <v>F072D17902</v>
      </c>
      <c r="P93" s="207" t="str">
        <f>IF(_epmOfflineCondition_,"PRDUMMY", _xll.EPMOlapMemberO("[PROJECTS_D].[PARENTH1].[PRDUMMY]","","PRDUMMY","","000"))</f>
        <v>PRDUMMY</v>
      </c>
      <c r="Q93" s="202" t="str">
        <f t="shared" si="3"/>
        <v>0100</v>
      </c>
      <c r="R93" s="202" t="str">
        <f>IF(_epmOfflineCondition_,"Agència Local d'Energia de Barcelona",IF(P93="TOTAL", " ", _xll.EPMMemberProperty($A$3, M93, $T$4)))</f>
        <v>Agència Local d'Energia de Barcelona</v>
      </c>
      <c r="S93" s="202" t="str">
        <f t="shared" si="4"/>
        <v>22602</v>
      </c>
      <c r="T93" s="202" t="str">
        <f>IF(_epmOfflineCondition_,"Publicitat i propaganda",IF(P93="TOTAL", " ", _xll.EPMMemberProperty($A$3, N93, $T$4)))</f>
        <v>Publicitat i propaganda</v>
      </c>
      <c r="U93" s="202" t="str">
        <f t="shared" si="5"/>
        <v>17902</v>
      </c>
      <c r="V93" s="202" t="str">
        <f>IF(_epmOfflineCondition_,"Observatori de l' Energia",IF(P93="TOTAL", " ", _xll.EPMMemberProperty($A$3, O93, $T$4)))</f>
        <v>Observatori de l' Energia</v>
      </c>
      <c r="W93" s="202" t="str">
        <f t="shared" si="6"/>
        <v/>
      </c>
      <c r="X93" s="202" t="str">
        <f>IF(_epmOfflineCondition_,"",IF(P93="TOTAL", " ", IF(P93="", "Total", _xll.EPMMemberProperty($A$3, P93, $U$4))))</f>
        <v/>
      </c>
      <c r="Y93" s="137"/>
      <c r="Z93" s="203"/>
      <c r="AA93" s="103"/>
      <c r="AB93" s="103">
        <v>10</v>
      </c>
      <c r="AC93" s="137">
        <f t="shared" si="7"/>
        <v>10</v>
      </c>
      <c r="AD93" s="137">
        <f t="shared" si="8"/>
        <v>10</v>
      </c>
      <c r="AE93" s="137">
        <f t="shared" si="9"/>
        <v>0</v>
      </c>
      <c r="AF93" s="137">
        <f t="shared" si="10"/>
        <v>10</v>
      </c>
      <c r="AG93" s="137">
        <f t="shared" si="11"/>
        <v>0</v>
      </c>
      <c r="AH93" s="137"/>
      <c r="AI93" s="137" t="str">
        <f>IF(_epmOfflineCondition_,"",IF(P93="TOTAL", "", _xll.EPMSaveComment(AH93, $A$3, N93, O93, P93, $E$5, $C$6, M93, $C$9, "TIPRETOT", $U$40, $C$13, $C$14)))</f>
        <v/>
      </c>
    </row>
    <row r="94" spans="13:35" x14ac:dyDescent="0.3">
      <c r="M94" s="114" t="str">
        <f>IF(_epmOfflineCondition_,"O0720100", _xll.EPMOlapMemberO("[ORGANIC_D].[PARENTH1].[O0720100]","","O0720100","","000"))</f>
        <v>O0720100</v>
      </c>
      <c r="N94" s="114" t="str">
        <f>IF(_epmOfflineCondition_,"E072D22603", _xll.EPMOlapMemberO("[ECONOMIC_D].[PARENTH1].[E072D22603]","","E072D22603","","000"))</f>
        <v>E072D22603</v>
      </c>
      <c r="O94" s="114" t="str">
        <f>IF(_epmOfflineCondition_,"F072D17900", _xll.EPMOlapMemberO("[FUNCTIONAL_D].[PARENTH1].[F072D17900]","","F072D17900","","000"))</f>
        <v>F072D17900</v>
      </c>
      <c r="P94" s="207" t="str">
        <f>IF(_epmOfflineCondition_,"PRDUMMY", _xll.EPMOlapMemberO("[PROJECTS_D].[PARENTH1].[PRDUMMY]","","PRDUMMY","","000"))</f>
        <v>PRDUMMY</v>
      </c>
      <c r="Q94" s="202" t="str">
        <f t="shared" si="3"/>
        <v>0100</v>
      </c>
      <c r="R94" s="202" t="str">
        <f>IF(_epmOfflineCondition_,"Agència Local d'Energia de Barcelona",IF(P94="TOTAL", " ", _xll.EPMMemberProperty($A$3, M94, $T$4)))</f>
        <v>Agència Local d'Energia de Barcelona</v>
      </c>
      <c r="S94" s="202" t="str">
        <f t="shared" si="4"/>
        <v>22603</v>
      </c>
      <c r="T94" s="202" t="str">
        <f>IF(_epmOfflineCondition_,"Publicacions en Diaris Oficials",IF(P94="TOTAL", " ", _xll.EPMMemberProperty($A$3, N94, $T$4)))</f>
        <v>Publicacions en Diaris Oficials</v>
      </c>
      <c r="U94" s="202" t="str">
        <f t="shared" si="5"/>
        <v>17900</v>
      </c>
      <c r="V94" s="202" t="str">
        <f>IF(_epmOfflineCondition_,"Direcció i Administració",IF(P94="TOTAL", " ", _xll.EPMMemberProperty($A$3, O94, $T$4)))</f>
        <v>Direcció i Administració</v>
      </c>
      <c r="W94" s="202" t="str">
        <f t="shared" si="6"/>
        <v/>
      </c>
      <c r="X94" s="202" t="str">
        <f>IF(_epmOfflineCondition_,"",IF(P94="TOTAL", " ", IF(P94="", "Total", _xll.EPMMemberProperty($A$3, P94, $U$4))))</f>
        <v/>
      </c>
      <c r="Y94" s="137">
        <v>527.64</v>
      </c>
      <c r="Z94" s="203"/>
      <c r="AA94" s="103"/>
      <c r="AB94" s="103">
        <v>10</v>
      </c>
      <c r="AC94" s="137">
        <f t="shared" si="7"/>
        <v>10</v>
      </c>
      <c r="AD94" s="137">
        <f t="shared" si="8"/>
        <v>10</v>
      </c>
      <c r="AE94" s="137">
        <f t="shared" si="9"/>
        <v>0</v>
      </c>
      <c r="AF94" s="137">
        <f t="shared" si="10"/>
        <v>-517.64</v>
      </c>
      <c r="AG94" s="137">
        <f t="shared" si="11"/>
        <v>-0.98104768402698805</v>
      </c>
      <c r="AH94" s="137"/>
      <c r="AI94" s="137" t="str">
        <f>IF(_epmOfflineCondition_,"",IF(P94="TOTAL", "", _xll.EPMSaveComment(AH94, $A$3, N94, O94, P94, $E$5, $C$6, M94, $C$9, "TIPRETOT", $U$40, $C$13, $C$14)))</f>
        <v/>
      </c>
    </row>
    <row r="95" spans="13:35" x14ac:dyDescent="0.3">
      <c r="M95" s="114" t="str">
        <f>IF(_epmOfflineCondition_,"O0720100", _xll.EPMOlapMemberO("[ORGANIC_D].[PARENTH1].[O0720100]","","O0720100","","000"))</f>
        <v>O0720100</v>
      </c>
      <c r="N95" s="114" t="str">
        <f>IF(_epmOfflineCondition_,"E072D22606", _xll.EPMOlapMemberO("[ECONOMIC_D].[PARENTH1].[E072D22606]","","E072D22606","","000"))</f>
        <v>E072D22606</v>
      </c>
      <c r="O95" s="114" t="str">
        <f>IF(_epmOfflineCondition_,"F072D17900", _xll.EPMOlapMemberO("[FUNCTIONAL_D].[PARENTH1].[F072D17900]","","F072D17900","","000"))</f>
        <v>F072D17900</v>
      </c>
      <c r="P95" s="207" t="str">
        <f>IF(_epmOfflineCondition_,"PRDUMMY", _xll.EPMOlapMemberO("[PROJECTS_D].[PARENTH1].[PRDUMMY]","","PRDUMMY","","000"))</f>
        <v>PRDUMMY</v>
      </c>
      <c r="Q95" s="202" t="str">
        <f t="shared" si="3"/>
        <v>0100</v>
      </c>
      <c r="R95" s="202" t="str">
        <f>IF(_epmOfflineCondition_,"Agència Local d'Energia de Barcelona",IF(P95="TOTAL", " ", _xll.EPMMemberProperty($A$3, M95, $T$4)))</f>
        <v>Agència Local d'Energia de Barcelona</v>
      </c>
      <c r="S95" s="202" t="str">
        <f t="shared" si="4"/>
        <v>22606</v>
      </c>
      <c r="T95" s="202" t="str">
        <f>IF(_epmOfflineCondition_,"Reunions i conferències",IF(P95="TOTAL", " ", _xll.EPMMemberProperty($A$3, N95, $T$4)))</f>
        <v>Reunions i conferències</v>
      </c>
      <c r="U95" s="202" t="str">
        <f t="shared" si="5"/>
        <v>17900</v>
      </c>
      <c r="V95" s="202" t="str">
        <f>IF(_epmOfflineCondition_,"Direcció i Administració",IF(P95="TOTAL", " ", _xll.EPMMemberProperty($A$3, O95, $T$4)))</f>
        <v>Direcció i Administració</v>
      </c>
      <c r="W95" s="202" t="str">
        <f t="shared" si="6"/>
        <v/>
      </c>
      <c r="X95" s="202" t="str">
        <f>IF(_epmOfflineCondition_,"",IF(P95="TOTAL", " ", IF(P95="", "Total", _xll.EPMMemberProperty($A$3, P95, $U$4))))</f>
        <v/>
      </c>
      <c r="Y95" s="137">
        <v>4678.29</v>
      </c>
      <c r="Z95" s="203"/>
      <c r="AA95" s="103"/>
      <c r="AB95" s="103">
        <v>940</v>
      </c>
      <c r="AC95" s="137">
        <f t="shared" si="7"/>
        <v>940</v>
      </c>
      <c r="AD95" s="137">
        <f t="shared" si="8"/>
        <v>940</v>
      </c>
      <c r="AE95" s="137">
        <f t="shared" si="9"/>
        <v>0</v>
      </c>
      <c r="AF95" s="137">
        <f t="shared" si="10"/>
        <v>-3738.29</v>
      </c>
      <c r="AG95" s="137">
        <f t="shared" si="11"/>
        <v>-0.79907188310258659</v>
      </c>
      <c r="AH95" s="137"/>
      <c r="AI95" s="137" t="str">
        <f>IF(_epmOfflineCondition_,"",IF(P95="TOTAL", "", _xll.EPMSaveComment(AH95, $A$3, N95, O95, P95, $E$5, $C$6, M95, $C$9, "TIPRETOT", $U$40, $C$13, $C$14)))</f>
        <v/>
      </c>
    </row>
    <row r="96" spans="13:35" x14ac:dyDescent="0.3">
      <c r="M96" s="114" t="str">
        <f>IF(_epmOfflineCondition_,"O0720100", _xll.EPMOlapMemberO("[ORGANIC_D].[PARENTH1].[O0720100]","","O0720100","","000"))</f>
        <v>O0720100</v>
      </c>
      <c r="N96" s="114" t="str">
        <f>IF(_epmOfflineCondition_,"E072D22699", _xll.EPMOlapMemberO("[ECONOMIC_D].[PARENTH1].[E072D22699]","","E072D22699","","000"))</f>
        <v>E072D22699</v>
      </c>
      <c r="O96" s="114" t="str">
        <f>IF(_epmOfflineCondition_,"F072D17900", _xll.EPMOlapMemberO("[FUNCTIONAL_D].[PARENTH1].[F072D17900]","","F072D17900","","000"))</f>
        <v>F072D17900</v>
      </c>
      <c r="P96" s="207" t="str">
        <f>IF(_epmOfflineCondition_,"PRDUMMY", _xll.EPMOlapMemberO("[PROJECTS_D].[PARENTH1].[PRDUMMY]","","PRDUMMY","","000"))</f>
        <v>PRDUMMY</v>
      </c>
      <c r="Q96" s="202" t="str">
        <f t="shared" si="3"/>
        <v>0100</v>
      </c>
      <c r="R96" s="202" t="str">
        <f>IF(_epmOfflineCondition_,"Agència Local d'Energia de Barcelona",IF(P96="TOTAL", " ", _xll.EPMMemberProperty($A$3, M96, $T$4)))</f>
        <v>Agència Local d'Energia de Barcelona</v>
      </c>
      <c r="S96" s="202" t="str">
        <f t="shared" si="4"/>
        <v>22699</v>
      </c>
      <c r="T96" s="202" t="str">
        <f>IF(_epmOfflineCondition_,"Altres despeses de func.-serveis",IF(P96="TOTAL", " ", _xll.EPMMemberProperty($A$3, N96, $T$4)))</f>
        <v>Altres despeses de func.-serveis</v>
      </c>
      <c r="U96" s="202" t="str">
        <f t="shared" si="5"/>
        <v>17900</v>
      </c>
      <c r="V96" s="202" t="str">
        <f>IF(_epmOfflineCondition_,"Direcció i Administració",IF(P96="TOTAL", " ", _xll.EPMMemberProperty($A$3, O96, $T$4)))</f>
        <v>Direcció i Administració</v>
      </c>
      <c r="W96" s="202" t="str">
        <f t="shared" si="6"/>
        <v/>
      </c>
      <c r="X96" s="202" t="str">
        <f>IF(_epmOfflineCondition_,"",IF(P96="TOTAL", " ", IF(P96="", "Total", _xll.EPMMemberProperty($A$3, P96, $U$4))))</f>
        <v/>
      </c>
      <c r="Y96" s="137">
        <v>19233.580000000002</v>
      </c>
      <c r="Z96" s="203"/>
      <c r="AA96" s="103"/>
      <c r="AB96" s="103">
        <v>21288.66</v>
      </c>
      <c r="AC96" s="137">
        <f t="shared" si="7"/>
        <v>21288.66</v>
      </c>
      <c r="AD96" s="137">
        <f t="shared" si="8"/>
        <v>21288.66</v>
      </c>
      <c r="AE96" s="137">
        <f t="shared" si="9"/>
        <v>0</v>
      </c>
      <c r="AF96" s="137">
        <f t="shared" si="10"/>
        <v>2055.0799999999981</v>
      </c>
      <c r="AG96" s="137">
        <f t="shared" si="11"/>
        <v>0.10684854301695254</v>
      </c>
      <c r="AH96" s="137"/>
      <c r="AI96" s="137" t="str">
        <f>IF(_epmOfflineCondition_,"",IF(P96="TOTAL", "", _xll.EPMSaveComment(AH96, $A$3, N96, O96, P96, $E$5, $C$6, M96, $C$9, "TIPRETOT", $U$40, $C$13, $C$14)))</f>
        <v/>
      </c>
    </row>
    <row r="97" spans="13:35" x14ac:dyDescent="0.3">
      <c r="M97" s="114" t="str">
        <f>IF(_epmOfflineCondition_,"O0720100", _xll.EPMOlapMemberO("[ORGANIC_D].[PARENTH1].[O0720100]","","O0720100","","000"))</f>
        <v>O0720100</v>
      </c>
      <c r="N97" s="114" t="str">
        <f>IF(_epmOfflineCondition_,"E072D22699", _xll.EPMOlapMemberO("[ECONOMIC_D].[PARENTH1].[E072D22699]","","E072D22699","","000"))</f>
        <v>E072D22699</v>
      </c>
      <c r="O97" s="114" t="str">
        <f>IF(_epmOfflineCondition_,"F072D17901", _xll.EPMOlapMemberO("[FUNCTIONAL_D].[PARENTH1].[F072D17901]","","F072D17901","","000"))</f>
        <v>F072D17901</v>
      </c>
      <c r="P97" s="207" t="str">
        <f>IF(_epmOfflineCondition_,"PRDUMMY", _xll.EPMOlapMemberO("[PROJECTS_D].[PARENTH1].[PRDUMMY]","","PRDUMMY","","000"))</f>
        <v>PRDUMMY</v>
      </c>
      <c r="Q97" s="202" t="str">
        <f t="shared" si="3"/>
        <v>0100</v>
      </c>
      <c r="R97" s="202" t="str">
        <f>IF(_epmOfflineCondition_,"Agència Local d'Energia de Barcelona",IF(P97="TOTAL", " ", _xll.EPMMemberProperty($A$3, M97, $T$4)))</f>
        <v>Agència Local d'Energia de Barcelona</v>
      </c>
      <c r="S97" s="202" t="str">
        <f t="shared" si="4"/>
        <v>22699</v>
      </c>
      <c r="T97" s="202" t="str">
        <f>IF(_epmOfflineCondition_,"Altres despeses de func.-serveis",IF(P97="TOTAL", " ", _xll.EPMMemberProperty($A$3, N97, $T$4)))</f>
        <v>Altres despeses de func.-serveis</v>
      </c>
      <c r="U97" s="202" t="str">
        <f t="shared" si="5"/>
        <v>17901</v>
      </c>
      <c r="V97" s="202" t="str">
        <f>IF(_epmOfflineCondition_,"Informació, Promoció i Comunicació",IF(P97="TOTAL", " ", _xll.EPMMemberProperty($A$3, O97, $T$4)))</f>
        <v>Informació, Promoció i Comunicació</v>
      </c>
      <c r="W97" s="202" t="str">
        <f t="shared" si="6"/>
        <v/>
      </c>
      <c r="X97" s="202" t="str">
        <f>IF(_epmOfflineCondition_,"",IF(P97="TOTAL", " ", IF(P97="", "Total", _xll.EPMMemberProperty($A$3, P97, $U$4))))</f>
        <v/>
      </c>
      <c r="Y97" s="137"/>
      <c r="Z97" s="203"/>
      <c r="AA97" s="103"/>
      <c r="AB97" s="103">
        <v>100</v>
      </c>
      <c r="AC97" s="137">
        <f t="shared" si="7"/>
        <v>100</v>
      </c>
      <c r="AD97" s="137">
        <f t="shared" si="8"/>
        <v>100</v>
      </c>
      <c r="AE97" s="137">
        <f t="shared" si="9"/>
        <v>0</v>
      </c>
      <c r="AF97" s="137">
        <f t="shared" si="10"/>
        <v>100</v>
      </c>
      <c r="AG97" s="137">
        <f t="shared" si="11"/>
        <v>0</v>
      </c>
      <c r="AH97" s="137"/>
      <c r="AI97" s="137" t="str">
        <f>IF(_epmOfflineCondition_,"",IF(P97="TOTAL", "", _xll.EPMSaveComment(AH97, $A$3, N97, O97, P97, $E$5, $C$6, M97, $C$9, "TIPRETOT", $U$40, $C$13, $C$14)))</f>
        <v/>
      </c>
    </row>
    <row r="98" spans="13:35" x14ac:dyDescent="0.3">
      <c r="M98" s="114" t="str">
        <f>IF(_epmOfflineCondition_,"O0720100", _xll.EPMOlapMemberO("[ORGANIC_D].[PARENTH1].[O0720100]","","O0720100","","000"))</f>
        <v>O0720100</v>
      </c>
      <c r="N98" s="114" t="str">
        <f>IF(_epmOfflineCondition_,"E072D22699", _xll.EPMOlapMemberO("[ECONOMIC_D].[PARENTH1].[E072D22699]","","E072D22699","","000"))</f>
        <v>E072D22699</v>
      </c>
      <c r="O98" s="114" t="str">
        <f>IF(_epmOfflineCondition_,"F072D17902", _xll.EPMOlapMemberO("[FUNCTIONAL_D].[PARENTH1].[F072D17902]","","F072D17902","","000"))</f>
        <v>F072D17902</v>
      </c>
      <c r="P98" s="207" t="str">
        <f>IF(_epmOfflineCondition_,"PRDUMMY", _xll.EPMOlapMemberO("[PROJECTS_D].[PARENTH1].[PRDUMMY]","","PRDUMMY","","000"))</f>
        <v>PRDUMMY</v>
      </c>
      <c r="Q98" s="202" t="str">
        <f t="shared" si="3"/>
        <v>0100</v>
      </c>
      <c r="R98" s="202" t="str">
        <f>IF(_epmOfflineCondition_,"Agència Local d'Energia de Barcelona",IF(P98="TOTAL", " ", _xll.EPMMemberProperty($A$3, M98, $T$4)))</f>
        <v>Agència Local d'Energia de Barcelona</v>
      </c>
      <c r="S98" s="202" t="str">
        <f t="shared" si="4"/>
        <v>22699</v>
      </c>
      <c r="T98" s="202" t="str">
        <f>IF(_epmOfflineCondition_,"Altres despeses de func.-serveis",IF(P98="TOTAL", " ", _xll.EPMMemberProperty($A$3, N98, $T$4)))</f>
        <v>Altres despeses de func.-serveis</v>
      </c>
      <c r="U98" s="202" t="str">
        <f t="shared" si="5"/>
        <v>17902</v>
      </c>
      <c r="V98" s="202" t="str">
        <f>IF(_epmOfflineCondition_,"Observatori de l' Energia",IF(P98="TOTAL", " ", _xll.EPMMemberProperty($A$3, O98, $T$4)))</f>
        <v>Observatori de l' Energia</v>
      </c>
      <c r="W98" s="202" t="str">
        <f t="shared" si="6"/>
        <v/>
      </c>
      <c r="X98" s="202" t="str">
        <f>IF(_epmOfflineCondition_,"",IF(P98="TOTAL", " ", IF(P98="", "Total", _xll.EPMMemberProperty($A$3, P98, $U$4))))</f>
        <v/>
      </c>
      <c r="Y98" s="137">
        <v>510.06</v>
      </c>
      <c r="Z98" s="203"/>
      <c r="AA98" s="103"/>
      <c r="AB98" s="103">
        <v>10</v>
      </c>
      <c r="AC98" s="137">
        <f t="shared" si="7"/>
        <v>10</v>
      </c>
      <c r="AD98" s="137">
        <f t="shared" si="8"/>
        <v>10</v>
      </c>
      <c r="AE98" s="137">
        <f t="shared" si="9"/>
        <v>0</v>
      </c>
      <c r="AF98" s="137">
        <f t="shared" si="10"/>
        <v>-500.06</v>
      </c>
      <c r="AG98" s="137">
        <f t="shared" si="11"/>
        <v>-0.98039446339646319</v>
      </c>
      <c r="AH98" s="137"/>
      <c r="AI98" s="137" t="str">
        <f>IF(_epmOfflineCondition_,"",IF(P98="TOTAL", "", _xll.EPMSaveComment(AH98, $A$3, N98, O98, P98, $E$5, $C$6, M98, $C$9, "TIPRETOT", $U$40, $C$13, $C$14)))</f>
        <v/>
      </c>
    </row>
    <row r="99" spans="13:35" x14ac:dyDescent="0.3">
      <c r="M99" s="114" t="str">
        <f>IF(_epmOfflineCondition_,"O0720100", _xll.EPMOlapMemberO("[ORGANIC_D].[PARENTH1].[O0720100]","","O0720100","","000"))</f>
        <v>O0720100</v>
      </c>
      <c r="N99" s="114" t="str">
        <f>IF(_epmOfflineCondition_,"E072D22699", _xll.EPMOlapMemberO("[ECONOMIC_D].[PARENTH1].[E072D22699]","","E072D22699","","000"))</f>
        <v>E072D22699</v>
      </c>
      <c r="O99" s="114" t="str">
        <f>IF(_epmOfflineCondition_,"F072D17904", _xll.EPMOlapMemberO("[FUNCTIONAL_D].[PARENTH1].[F072D17904]","","F072D17904","","000"))</f>
        <v>F072D17904</v>
      </c>
      <c r="P99" s="207" t="str">
        <f>IF(_epmOfflineCondition_,"PRDUMMY", _xll.EPMOlapMemberO("[PROJECTS_D].[PARENTH1].[PRDUMMY]","","PRDUMMY","","000"))</f>
        <v>PRDUMMY</v>
      </c>
      <c r="Q99" s="202" t="str">
        <f t="shared" si="3"/>
        <v>0100</v>
      </c>
      <c r="R99" s="202" t="str">
        <f>IF(_epmOfflineCondition_,"Agència Local d'Energia de Barcelona",IF(P99="TOTAL", " ", _xll.EPMMemberProperty($A$3, M99, $T$4)))</f>
        <v>Agència Local d'Energia de Barcelona</v>
      </c>
      <c r="S99" s="202" t="str">
        <f t="shared" si="4"/>
        <v>22699</v>
      </c>
      <c r="T99" s="202" t="str">
        <f>IF(_epmOfflineCondition_,"Altres despeses de func.-serveis",IF(P99="TOTAL", " ", _xll.EPMMemberProperty($A$3, N99, $T$4)))</f>
        <v>Altres despeses de func.-serveis</v>
      </c>
      <c r="U99" s="202" t="str">
        <f t="shared" si="5"/>
        <v>17904</v>
      </c>
      <c r="V99" s="202" t="str">
        <f>IF(_epmOfflineCondition_,"Ordenança Solar Tèrmica-Fotov. i Promocio EERR",IF(P99="TOTAL", " ", _xll.EPMMemberProperty($A$3, O99, $T$4)))</f>
        <v>Ordenança Solar Tèrmica-Fotov. i Promocio EERR</v>
      </c>
      <c r="W99" s="202" t="str">
        <f t="shared" si="6"/>
        <v/>
      </c>
      <c r="X99" s="202" t="str">
        <f>IF(_epmOfflineCondition_,"",IF(P99="TOTAL", " ", IF(P99="", "Total", _xll.EPMMemberProperty($A$3, P99, $U$4))))</f>
        <v/>
      </c>
      <c r="Y99" s="137"/>
      <c r="Z99" s="203"/>
      <c r="AA99" s="103"/>
      <c r="AB99" s="103">
        <v>10</v>
      </c>
      <c r="AC99" s="137">
        <f t="shared" si="7"/>
        <v>10</v>
      </c>
      <c r="AD99" s="137">
        <f t="shared" si="8"/>
        <v>10</v>
      </c>
      <c r="AE99" s="137">
        <f t="shared" si="9"/>
        <v>0</v>
      </c>
      <c r="AF99" s="137">
        <f t="shared" si="10"/>
        <v>10</v>
      </c>
      <c r="AG99" s="137">
        <f t="shared" si="11"/>
        <v>0</v>
      </c>
      <c r="AH99" s="137"/>
      <c r="AI99" s="137" t="str">
        <f>IF(_epmOfflineCondition_,"",IF(P99="TOTAL", "", _xll.EPMSaveComment(AH99, $A$3, N99, O99, P99, $E$5, $C$6, M99, $C$9, "TIPRETOT", $U$40, $C$13, $C$14)))</f>
        <v/>
      </c>
    </row>
    <row r="100" spans="13:35" x14ac:dyDescent="0.3">
      <c r="M100" s="114" t="str">
        <f>IF(_epmOfflineCondition_,"O0720100", _xll.EPMOlapMemberO("[ORGANIC_D].[PARENTH1].[O0720100]","","O0720100","","000"))</f>
        <v>O0720100</v>
      </c>
      <c r="N100" s="114" t="str">
        <f>IF(_epmOfflineCondition_,"E072D22699", _xll.EPMOlapMemberO("[ECONOMIC_D].[PARENTH1].[E072D22699]","","E072D22699","","000"))</f>
        <v>E072D22699</v>
      </c>
      <c r="O100" s="114" t="str">
        <f>IF(_epmOfflineCondition_,"F072D17906", _xll.EPMOlapMemberO("[FUNCTIONAL_D].[PARENTH1].[F072D17906]","","F072D17906","","000"))</f>
        <v>F072D17906</v>
      </c>
      <c r="P100" s="207" t="str">
        <f>IF(_epmOfflineCondition_,"PRDUMMY", _xll.EPMOlapMemberO("[PROJECTS_D].[PARENTH1].[PRDUMMY]","","PRDUMMY","","000"))</f>
        <v>PRDUMMY</v>
      </c>
      <c r="Q100" s="202" t="str">
        <f t="shared" si="3"/>
        <v>0100</v>
      </c>
      <c r="R100" s="202" t="str">
        <f>IF(_epmOfflineCondition_,"Agència Local d'Energia de Barcelona",IF(P100="TOTAL", " ", _xll.EPMMemberProperty($A$3, M100, $T$4)))</f>
        <v>Agència Local d'Energia de Barcelona</v>
      </c>
      <c r="S100" s="202" t="str">
        <f t="shared" si="4"/>
        <v>22699</v>
      </c>
      <c r="T100" s="202" t="str">
        <f>IF(_epmOfflineCondition_,"Altres despeses de func.-serveis",IF(P100="TOTAL", " ", _xll.EPMMemberProperty($A$3, N100, $T$4)))</f>
        <v>Altres despeses de func.-serveis</v>
      </c>
      <c r="U100" s="202" t="str">
        <f t="shared" si="5"/>
        <v>17906</v>
      </c>
      <c r="V100" s="202" t="str">
        <f>IF(_epmOfflineCondition_,"Estalvi energètic i Mobilitat sostenible",IF(P100="TOTAL", " ", _xll.EPMMemberProperty($A$3, O100, $T$4)))</f>
        <v>Estalvi energètic i Mobilitat sostenible</v>
      </c>
      <c r="W100" s="202" t="str">
        <f t="shared" si="6"/>
        <v/>
      </c>
      <c r="X100" s="202" t="str">
        <f>IF(_epmOfflineCondition_,"",IF(P100="TOTAL", " ", IF(P100="", "Total", _xll.EPMMemberProperty($A$3, P100, $U$4))))</f>
        <v/>
      </c>
      <c r="Y100" s="137"/>
      <c r="Z100" s="203"/>
      <c r="AA100" s="103"/>
      <c r="AB100" s="103">
        <v>10</v>
      </c>
      <c r="AC100" s="137">
        <f t="shared" si="7"/>
        <v>10</v>
      </c>
      <c r="AD100" s="137">
        <f t="shared" si="8"/>
        <v>10</v>
      </c>
      <c r="AE100" s="137">
        <f t="shared" si="9"/>
        <v>0</v>
      </c>
      <c r="AF100" s="137">
        <f t="shared" si="10"/>
        <v>10</v>
      </c>
      <c r="AG100" s="137">
        <f t="shared" si="11"/>
        <v>0</v>
      </c>
      <c r="AH100" s="137"/>
      <c r="AI100" s="137" t="str">
        <f>IF(_epmOfflineCondition_,"",IF(P100="TOTAL", "", _xll.EPMSaveComment(AH100, $A$3, N100, O100, P100, $E$5, $C$6, M100, $C$9, "TIPRETOT", $U$40, $C$13, $C$14)))</f>
        <v/>
      </c>
    </row>
    <row r="101" spans="13:35" x14ac:dyDescent="0.3">
      <c r="M101" s="114" t="str">
        <f>IF(_epmOfflineCondition_,"O0720100", _xll.EPMOlapMemberO("[ORGANIC_D].[PARENTH1].[O0720100]","","O0720100","","000"))</f>
        <v>O0720100</v>
      </c>
      <c r="N101" s="114" t="str">
        <f>IF(_epmOfflineCondition_,"E072D22706", _xll.EPMOlapMemberO("[ECONOMIC_D].[PARENTH1].[E072D22706]","","E072D22706","","000"))</f>
        <v>E072D22706</v>
      </c>
      <c r="O101" s="114" t="str">
        <f>IF(_epmOfflineCondition_,"F072D17900", _xll.EPMOlapMemberO("[FUNCTIONAL_D].[PARENTH1].[F072D17900]","","F072D17900","","000"))</f>
        <v>F072D17900</v>
      </c>
      <c r="P101" s="207" t="str">
        <f>IF(_epmOfflineCondition_,"PRDUMMY", _xll.EPMOlapMemberO("[PROJECTS_D].[PARENTH1].[PRDUMMY]","","PRDUMMY","","000"))</f>
        <v>PRDUMMY</v>
      </c>
      <c r="Q101" s="202" t="str">
        <f t="shared" si="3"/>
        <v>0100</v>
      </c>
      <c r="R101" s="202" t="str">
        <f>IF(_epmOfflineCondition_,"Agència Local d'Energia de Barcelona",IF(P101="TOTAL", " ", _xll.EPMMemberProperty($A$3, M101, $T$4)))</f>
        <v>Agència Local d'Energia de Barcelona</v>
      </c>
      <c r="S101" s="202" t="str">
        <f t="shared" si="4"/>
        <v>22706</v>
      </c>
      <c r="T101" s="202" t="str">
        <f>IF(_epmOfflineCondition_,"Estudis i treballs tècnics",IF(P101="TOTAL", " ", _xll.EPMMemberProperty($A$3, N101, $T$4)))</f>
        <v>Estudis i treballs tècnics</v>
      </c>
      <c r="U101" s="202" t="str">
        <f t="shared" si="5"/>
        <v>17900</v>
      </c>
      <c r="V101" s="202" t="str">
        <f>IF(_epmOfflineCondition_,"Direcció i Administració",IF(P101="TOTAL", " ", _xll.EPMMemberProperty($A$3, O101, $T$4)))</f>
        <v>Direcció i Administració</v>
      </c>
      <c r="W101" s="202" t="str">
        <f t="shared" si="6"/>
        <v/>
      </c>
      <c r="X101" s="202" t="str">
        <f>IF(_epmOfflineCondition_,"",IF(P101="TOTAL", " ", IF(P101="", "Total", _xll.EPMMemberProperty($A$3, P101, $U$4))))</f>
        <v/>
      </c>
      <c r="Y101" s="137"/>
      <c r="Z101" s="203"/>
      <c r="AA101" s="103"/>
      <c r="AB101" s="103">
        <v>4902</v>
      </c>
      <c r="AC101" s="137">
        <f t="shared" si="7"/>
        <v>4902</v>
      </c>
      <c r="AD101" s="137">
        <f t="shared" si="8"/>
        <v>4902</v>
      </c>
      <c r="AE101" s="137">
        <f t="shared" si="9"/>
        <v>0</v>
      </c>
      <c r="AF101" s="137">
        <f t="shared" si="10"/>
        <v>4902</v>
      </c>
      <c r="AG101" s="137">
        <f t="shared" si="11"/>
        <v>0</v>
      </c>
      <c r="AH101" s="137"/>
      <c r="AI101" s="137" t="str">
        <f>IF(_epmOfflineCondition_,"",IF(P101="TOTAL", "", _xll.EPMSaveComment(AH101, $A$3, N101, O101, P101, $E$5, $C$6, M101, $C$9, "TIPRETOT", $U$40, $C$13, $C$14)))</f>
        <v/>
      </c>
    </row>
    <row r="102" spans="13:35" x14ac:dyDescent="0.3">
      <c r="M102" s="114" t="str">
        <f>IF(_epmOfflineCondition_,"O0720100", _xll.EPMOlapMemberO("[ORGANIC_D].[PARENTH1].[O0720100]","","O0720100","","000"))</f>
        <v>O0720100</v>
      </c>
      <c r="N102" s="114" t="str">
        <f>IF(_epmOfflineCondition_,"E072D22706", _xll.EPMOlapMemberO("[ECONOMIC_D].[PARENTH1].[E072D22706]","","E072D22706","","000"))</f>
        <v>E072D22706</v>
      </c>
      <c r="O102" s="114" t="str">
        <f>IF(_epmOfflineCondition_,"F072D17902", _xll.EPMOlapMemberO("[FUNCTIONAL_D].[PARENTH1].[F072D17902]","","F072D17902","","000"))</f>
        <v>F072D17902</v>
      </c>
      <c r="P102" s="207" t="str">
        <f>IF(_epmOfflineCondition_,"PRDUMMY", _xll.EPMOlapMemberO("[PROJECTS_D].[PARENTH1].[PRDUMMY]","","PRDUMMY","","000"))</f>
        <v>PRDUMMY</v>
      </c>
      <c r="Q102" s="202" t="str">
        <f t="shared" si="3"/>
        <v>0100</v>
      </c>
      <c r="R102" s="202" t="str">
        <f>IF(_epmOfflineCondition_,"Agència Local d'Energia de Barcelona",IF(P102="TOTAL", " ", _xll.EPMMemberProperty($A$3, M102, $T$4)))</f>
        <v>Agència Local d'Energia de Barcelona</v>
      </c>
      <c r="S102" s="202" t="str">
        <f t="shared" si="4"/>
        <v>22706</v>
      </c>
      <c r="T102" s="202" t="str">
        <f>IF(_epmOfflineCondition_,"Estudis i treballs tècnics",IF(P102="TOTAL", " ", _xll.EPMMemberProperty($A$3, N102, $T$4)))</f>
        <v>Estudis i treballs tècnics</v>
      </c>
      <c r="U102" s="202" t="str">
        <f t="shared" si="5"/>
        <v>17902</v>
      </c>
      <c r="V102" s="202" t="str">
        <f>IF(_epmOfflineCondition_,"Observatori de l' Energia",IF(P102="TOTAL", " ", _xll.EPMMemberProperty($A$3, O102, $T$4)))</f>
        <v>Observatori de l' Energia</v>
      </c>
      <c r="W102" s="202" t="str">
        <f t="shared" si="6"/>
        <v/>
      </c>
      <c r="X102" s="202" t="str">
        <f>IF(_epmOfflineCondition_,"",IF(P102="TOTAL", " ", IF(P102="", "Total", _xll.EPMMemberProperty($A$3, P102, $U$4))))</f>
        <v/>
      </c>
      <c r="Y102" s="137">
        <v>39022.5</v>
      </c>
      <c r="Z102" s="203"/>
      <c r="AA102" s="103"/>
      <c r="AB102" s="103">
        <v>56452.83</v>
      </c>
      <c r="AC102" s="137">
        <f t="shared" si="7"/>
        <v>56452.83</v>
      </c>
      <c r="AD102" s="137">
        <f t="shared" si="8"/>
        <v>56452.83</v>
      </c>
      <c r="AE102" s="137">
        <f t="shared" si="9"/>
        <v>0</v>
      </c>
      <c r="AF102" s="137">
        <f t="shared" si="10"/>
        <v>17430.330000000002</v>
      </c>
      <c r="AG102" s="137">
        <f t="shared" si="11"/>
        <v>0.44667384201422261</v>
      </c>
      <c r="AH102" s="137"/>
      <c r="AI102" s="137" t="str">
        <f>IF(_epmOfflineCondition_,"",IF(P102="TOTAL", "", _xll.EPMSaveComment(AH102, $A$3, N102, O102, P102, $E$5, $C$6, M102, $C$9, "TIPRETOT", $U$40, $C$13, $C$14)))</f>
        <v/>
      </c>
    </row>
    <row r="103" spans="13:35" x14ac:dyDescent="0.3">
      <c r="M103" s="114" t="str">
        <f>IF(_epmOfflineCondition_,"O0720100", _xll.EPMOlapMemberO("[ORGANIC_D].[PARENTH1].[O0720100]","","O0720100","","000"))</f>
        <v>O0720100</v>
      </c>
      <c r="N103" s="114" t="str">
        <f>IF(_epmOfflineCondition_,"E072D22706", _xll.EPMOlapMemberO("[ECONOMIC_D].[PARENTH1].[E072D22706]","","E072D22706","","000"))</f>
        <v>E072D22706</v>
      </c>
      <c r="O103" s="114" t="str">
        <f>IF(_epmOfflineCondition_,"F072D17904", _xll.EPMOlapMemberO("[FUNCTIONAL_D].[PARENTH1].[F072D17904]","","F072D17904","","000"))</f>
        <v>F072D17904</v>
      </c>
      <c r="P103" s="207" t="str">
        <f>IF(_epmOfflineCondition_,"PRDUMMY", _xll.EPMOlapMemberO("[PROJECTS_D].[PARENTH1].[PRDUMMY]","","PRDUMMY","","000"))</f>
        <v>PRDUMMY</v>
      </c>
      <c r="Q103" s="202" t="str">
        <f t="shared" si="3"/>
        <v>0100</v>
      </c>
      <c r="R103" s="202" t="str">
        <f>IF(_epmOfflineCondition_,"Agència Local d'Energia de Barcelona",IF(P103="TOTAL", " ", _xll.EPMMemberProperty($A$3, M103, $T$4)))</f>
        <v>Agència Local d'Energia de Barcelona</v>
      </c>
      <c r="S103" s="202" t="str">
        <f t="shared" si="4"/>
        <v>22706</v>
      </c>
      <c r="T103" s="202" t="str">
        <f>IF(_epmOfflineCondition_,"Estudis i treballs tècnics",IF(P103="TOTAL", " ", _xll.EPMMemberProperty($A$3, N103, $T$4)))</f>
        <v>Estudis i treballs tècnics</v>
      </c>
      <c r="U103" s="202" t="str">
        <f t="shared" si="5"/>
        <v>17904</v>
      </c>
      <c r="V103" s="202" t="str">
        <f>IF(_epmOfflineCondition_,"Ordenança Solar Tèrmica-Fotov. i Promocio EERR",IF(P103="TOTAL", " ", _xll.EPMMemberProperty($A$3, O103, $T$4)))</f>
        <v>Ordenança Solar Tèrmica-Fotov. i Promocio EERR</v>
      </c>
      <c r="W103" s="202" t="str">
        <f t="shared" si="6"/>
        <v/>
      </c>
      <c r="X103" s="202" t="str">
        <f>IF(_epmOfflineCondition_,"",IF(P103="TOTAL", " ", IF(P103="", "Total", _xll.EPMMemberProperty($A$3, P103, $U$4))))</f>
        <v/>
      </c>
      <c r="Y103" s="137">
        <v>14354.82</v>
      </c>
      <c r="Z103" s="203"/>
      <c r="AA103" s="103"/>
      <c r="AB103" s="103">
        <v>61808</v>
      </c>
      <c r="AC103" s="137">
        <f t="shared" si="7"/>
        <v>61808</v>
      </c>
      <c r="AD103" s="137">
        <f t="shared" si="8"/>
        <v>61808</v>
      </c>
      <c r="AE103" s="137">
        <f t="shared" si="9"/>
        <v>0</v>
      </c>
      <c r="AF103" s="137">
        <f t="shared" si="10"/>
        <v>47453.18</v>
      </c>
      <c r="AG103" s="137">
        <f t="shared" si="11"/>
        <v>3.3057314546612218</v>
      </c>
      <c r="AH103" s="137"/>
      <c r="AI103" s="137" t="str">
        <f>IF(_epmOfflineCondition_,"",IF(P103="TOTAL", "", _xll.EPMSaveComment(AH103, $A$3, N103, O103, P103, $E$5, $C$6, M103, $C$9, "TIPRETOT", $U$40, $C$13, $C$14)))</f>
        <v/>
      </c>
    </row>
    <row r="104" spans="13:35" x14ac:dyDescent="0.3">
      <c r="M104" s="114" t="str">
        <f>IF(_epmOfflineCondition_,"O0720100", _xll.EPMOlapMemberO("[ORGANIC_D].[PARENTH1].[O0720100]","","O0720100","","000"))</f>
        <v>O0720100</v>
      </c>
      <c r="N104" s="114" t="str">
        <f>IF(_epmOfflineCondition_,"E072D22706", _xll.EPMOlapMemberO("[ECONOMIC_D].[PARENTH1].[E072D22706]","","E072D22706","","000"))</f>
        <v>E072D22706</v>
      </c>
      <c r="O104" s="114" t="str">
        <f>IF(_epmOfflineCondition_,"F072D17906", _xll.EPMOlapMemberO("[FUNCTIONAL_D].[PARENTH1].[F072D17906]","","F072D17906","","000"))</f>
        <v>F072D17906</v>
      </c>
      <c r="P104" s="207" t="str">
        <f>IF(_epmOfflineCondition_,"PRDUMMY", _xll.EPMOlapMemberO("[PROJECTS_D].[PARENTH1].[PRDUMMY]","","PRDUMMY","","000"))</f>
        <v>PRDUMMY</v>
      </c>
      <c r="Q104" s="202" t="str">
        <f t="shared" si="3"/>
        <v>0100</v>
      </c>
      <c r="R104" s="202" t="str">
        <f>IF(_epmOfflineCondition_,"Agència Local d'Energia de Barcelona",IF(P104="TOTAL", " ", _xll.EPMMemberProperty($A$3, M104, $T$4)))</f>
        <v>Agència Local d'Energia de Barcelona</v>
      </c>
      <c r="S104" s="202" t="str">
        <f t="shared" si="4"/>
        <v>22706</v>
      </c>
      <c r="T104" s="202" t="str">
        <f>IF(_epmOfflineCondition_,"Estudis i treballs tècnics",IF(P104="TOTAL", " ", _xll.EPMMemberProperty($A$3, N104, $T$4)))</f>
        <v>Estudis i treballs tècnics</v>
      </c>
      <c r="U104" s="202" t="str">
        <f t="shared" si="5"/>
        <v>17906</v>
      </c>
      <c r="V104" s="202" t="str">
        <f>IF(_epmOfflineCondition_,"Estalvi energètic i Mobilitat sostenible",IF(P104="TOTAL", " ", _xll.EPMMemberProperty($A$3, O104, $T$4)))</f>
        <v>Estalvi energètic i Mobilitat sostenible</v>
      </c>
      <c r="W104" s="202" t="str">
        <f t="shared" si="6"/>
        <v/>
      </c>
      <c r="X104" s="202" t="str">
        <f>IF(_epmOfflineCondition_,"",IF(P104="TOTAL", " ", IF(P104="", "Total", _xll.EPMMemberProperty($A$3, P104, $U$4))))</f>
        <v/>
      </c>
      <c r="Y104" s="137">
        <v>41519.67</v>
      </c>
      <c r="Z104" s="203"/>
      <c r="AA104" s="103"/>
      <c r="AB104" s="103">
        <v>54970</v>
      </c>
      <c r="AC104" s="137">
        <f t="shared" si="7"/>
        <v>54970</v>
      </c>
      <c r="AD104" s="137">
        <f t="shared" si="8"/>
        <v>54970</v>
      </c>
      <c r="AE104" s="137">
        <f t="shared" si="9"/>
        <v>0</v>
      </c>
      <c r="AF104" s="137">
        <f t="shared" si="10"/>
        <v>13450.330000000002</v>
      </c>
      <c r="AG104" s="137">
        <f t="shared" si="11"/>
        <v>0.32395079247980541</v>
      </c>
      <c r="AH104" s="137"/>
      <c r="AI104" s="137" t="str">
        <f>IF(_epmOfflineCondition_,"",IF(P104="TOTAL", "", _xll.EPMSaveComment(AH104, $A$3, N104, O104, P104, $E$5, $C$6, M104, $C$9, "TIPRETOT", $U$40, $C$13, $C$14)))</f>
        <v/>
      </c>
    </row>
    <row r="105" spans="13:35" x14ac:dyDescent="0.3">
      <c r="M105" s="114" t="str">
        <f>IF(_epmOfflineCondition_,"O0720100", _xll.EPMOlapMemberO("[ORGANIC_D].[PARENTH1].[O0720100]","","O0720100","","000"))</f>
        <v>O0720100</v>
      </c>
      <c r="N105" s="114" t="str">
        <f>IF(_epmOfflineCondition_,"E072D22773", _xll.EPMOlapMemberO("[ECONOMIC_D].[PARENTH1].[E072D22773]","","E072D22773","","000"))</f>
        <v>E072D22773</v>
      </c>
      <c r="O105" s="114" t="str">
        <f>IF(_epmOfflineCondition_,"F072D17902", _xll.EPMOlapMemberO("[FUNCTIONAL_D].[PARENTH1].[F072D17902]","","F072D17902","","000"))</f>
        <v>F072D17902</v>
      </c>
      <c r="P105" s="207" t="str">
        <f>IF(_epmOfflineCondition_,"PRDUMMY", _xll.EPMOlapMemberO("[PROJECTS_D].[PARENTH1].[PRDUMMY]","","PRDUMMY","","000"))</f>
        <v>PRDUMMY</v>
      </c>
      <c r="Q105" s="202" t="str">
        <f t="shared" si="3"/>
        <v>0100</v>
      </c>
      <c r="R105" s="202" t="str">
        <f>IF(_epmOfflineCondition_,"Agència Local d'Energia de Barcelona",IF(P105="TOTAL", " ", _xll.EPMMemberProperty($A$3, M105, $T$4)))</f>
        <v>Agència Local d'Energia de Barcelona</v>
      </c>
      <c r="S105" s="202" t="str">
        <f t="shared" si="4"/>
        <v>22773</v>
      </c>
      <c r="T105" s="202" t="str">
        <f>IF(_epmOfflineCondition_,"Organització i sistemes informàtics",IF(P105="TOTAL", " ", _xll.EPMMemberProperty($A$3, N105, $T$4)))</f>
        <v>Organització i sistemes informàtics</v>
      </c>
      <c r="U105" s="202" t="str">
        <f t="shared" si="5"/>
        <v>17902</v>
      </c>
      <c r="V105" s="202" t="str">
        <f>IF(_epmOfflineCondition_,"Observatori de l' Energia",IF(P105="TOTAL", " ", _xll.EPMMemberProperty($A$3, O105, $T$4)))</f>
        <v>Observatori de l' Energia</v>
      </c>
      <c r="W105" s="202" t="str">
        <f t="shared" si="6"/>
        <v/>
      </c>
      <c r="X105" s="202" t="str">
        <f>IF(_epmOfflineCondition_,"",IF(P105="TOTAL", " ", IF(P105="", "Total", _xll.EPMMemberProperty($A$3, P105, $U$4))))</f>
        <v/>
      </c>
      <c r="Y105" s="137">
        <v>43426.9</v>
      </c>
      <c r="Z105" s="203"/>
      <c r="AA105" s="103"/>
      <c r="AB105" s="103">
        <v>10</v>
      </c>
      <c r="AC105" s="137">
        <f t="shared" si="7"/>
        <v>10</v>
      </c>
      <c r="AD105" s="137">
        <f t="shared" si="8"/>
        <v>10</v>
      </c>
      <c r="AE105" s="137">
        <f t="shared" si="9"/>
        <v>0</v>
      </c>
      <c r="AF105" s="137">
        <f t="shared" si="10"/>
        <v>-43416.9</v>
      </c>
      <c r="AG105" s="137">
        <f t="shared" si="11"/>
        <v>-0.99976972797966235</v>
      </c>
      <c r="AH105" s="137"/>
      <c r="AI105" s="137" t="str">
        <f>IF(_epmOfflineCondition_,"",IF(P105="TOTAL", "", _xll.EPMSaveComment(AH105, $A$3, N105, O105, P105, $E$5, $C$6, M105, $C$9, "TIPRETOT", $U$40, $C$13, $C$14)))</f>
        <v/>
      </c>
    </row>
    <row r="106" spans="13:35" x14ac:dyDescent="0.3">
      <c r="M106" s="114" t="str">
        <f>IF(_epmOfflineCondition_,"O0720100", _xll.EPMOlapMemberO("[ORGANIC_D].[PARENTH1].[O0720100]","","O0720100","","000"))</f>
        <v>O0720100</v>
      </c>
      <c r="N106" s="114" t="str">
        <f>IF(_epmOfflineCondition_,"E072D22773", _xll.EPMOlapMemberO("[ECONOMIC_D].[PARENTH1].[E072D22773]","","E072D22773","","000"))</f>
        <v>E072D22773</v>
      </c>
      <c r="O106" s="114" t="str">
        <f>IF(_epmOfflineCondition_,"F072D17904", _xll.EPMOlapMemberO("[FUNCTIONAL_D].[PARENTH1].[F072D17904]","","F072D17904","","000"))</f>
        <v>F072D17904</v>
      </c>
      <c r="P106" s="207" t="str">
        <f>IF(_epmOfflineCondition_,"PRDUMMY", _xll.EPMOlapMemberO("[PROJECTS_D].[PARENTH1].[PRDUMMY]","","PRDUMMY","","000"))</f>
        <v>PRDUMMY</v>
      </c>
      <c r="Q106" s="202" t="str">
        <f t="shared" si="3"/>
        <v>0100</v>
      </c>
      <c r="R106" s="202" t="str">
        <f>IF(_epmOfflineCondition_,"Agència Local d'Energia de Barcelona",IF(P106="TOTAL", " ", _xll.EPMMemberProperty($A$3, M106, $T$4)))</f>
        <v>Agència Local d'Energia de Barcelona</v>
      </c>
      <c r="S106" s="202" t="str">
        <f t="shared" si="4"/>
        <v>22773</v>
      </c>
      <c r="T106" s="202" t="str">
        <f>IF(_epmOfflineCondition_,"Organització i sistemes informàtics",IF(P106="TOTAL", " ", _xll.EPMMemberProperty($A$3, N106, $T$4)))</f>
        <v>Organització i sistemes informàtics</v>
      </c>
      <c r="U106" s="202" t="str">
        <f t="shared" si="5"/>
        <v>17904</v>
      </c>
      <c r="V106" s="202" t="str">
        <f>IF(_epmOfflineCondition_,"Ordenança Solar Tèrmica-Fotov. i Promocio EERR",IF(P106="TOTAL", " ", _xll.EPMMemberProperty($A$3, O106, $T$4)))</f>
        <v>Ordenança Solar Tèrmica-Fotov. i Promocio EERR</v>
      </c>
      <c r="W106" s="202" t="str">
        <f t="shared" si="6"/>
        <v/>
      </c>
      <c r="X106" s="202" t="str">
        <f>IF(_epmOfflineCondition_,"",IF(P106="TOTAL", " ", IF(P106="", "Total", _xll.EPMMemberProperty($A$3, P106, $U$4))))</f>
        <v/>
      </c>
      <c r="Y106" s="137"/>
      <c r="Z106" s="203"/>
      <c r="AA106" s="103"/>
      <c r="AB106" s="103">
        <v>10</v>
      </c>
      <c r="AC106" s="137">
        <f t="shared" si="7"/>
        <v>10</v>
      </c>
      <c r="AD106" s="137">
        <f t="shared" si="8"/>
        <v>10</v>
      </c>
      <c r="AE106" s="137">
        <f t="shared" si="9"/>
        <v>0</v>
      </c>
      <c r="AF106" s="137">
        <f t="shared" si="10"/>
        <v>10</v>
      </c>
      <c r="AG106" s="137">
        <f t="shared" si="11"/>
        <v>0</v>
      </c>
      <c r="AH106" s="137"/>
      <c r="AI106" s="137" t="str">
        <f>IF(_epmOfflineCondition_,"",IF(P106="TOTAL", "", _xll.EPMSaveComment(AH106, $A$3, N106, O106, P106, $E$5, $C$6, M106, $C$9, "TIPRETOT", $U$40, $C$13, $C$14)))</f>
        <v/>
      </c>
    </row>
    <row r="107" spans="13:35" x14ac:dyDescent="0.3">
      <c r="M107" s="114" t="str">
        <f>IF(_epmOfflineCondition_,"O0720100", _xll.EPMOlapMemberO("[ORGANIC_D].[PARENTH1].[O0720100]","","O0720100","","000"))</f>
        <v>O0720100</v>
      </c>
      <c r="N107" s="114" t="str">
        <f>IF(_epmOfflineCondition_,"E072D22773", _xll.EPMOlapMemberO("[ECONOMIC_D].[PARENTH1].[E072D22773]","","E072D22773","","000"))</f>
        <v>E072D22773</v>
      </c>
      <c r="O107" s="114" t="str">
        <f>IF(_epmOfflineCondition_,"F072D17906", _xll.EPMOlapMemberO("[FUNCTIONAL_D].[PARENTH1].[F072D17906]","","F072D17906","","000"))</f>
        <v>F072D17906</v>
      </c>
      <c r="P107" s="207" t="str">
        <f>IF(_epmOfflineCondition_,"PRDUMMY", _xll.EPMOlapMemberO("[PROJECTS_D].[PARENTH1].[PRDUMMY]","","PRDUMMY","","000"))</f>
        <v>PRDUMMY</v>
      </c>
      <c r="Q107" s="202" t="str">
        <f t="shared" si="3"/>
        <v>0100</v>
      </c>
      <c r="R107" s="202" t="str">
        <f>IF(_epmOfflineCondition_,"Agència Local d'Energia de Barcelona",IF(P107="TOTAL", " ", _xll.EPMMemberProperty($A$3, M107, $T$4)))</f>
        <v>Agència Local d'Energia de Barcelona</v>
      </c>
      <c r="S107" s="202" t="str">
        <f t="shared" si="4"/>
        <v>22773</v>
      </c>
      <c r="T107" s="202" t="str">
        <f>IF(_epmOfflineCondition_,"Organització i sistemes informàtics",IF(P107="TOTAL", " ", _xll.EPMMemberProperty($A$3, N107, $T$4)))</f>
        <v>Organització i sistemes informàtics</v>
      </c>
      <c r="U107" s="202" t="str">
        <f t="shared" si="5"/>
        <v>17906</v>
      </c>
      <c r="V107" s="202" t="str">
        <f>IF(_epmOfflineCondition_,"Estalvi energètic i Mobilitat sostenible",IF(P107="TOTAL", " ", _xll.EPMMemberProperty($A$3, O107, $T$4)))</f>
        <v>Estalvi energètic i Mobilitat sostenible</v>
      </c>
      <c r="W107" s="202" t="str">
        <f t="shared" si="6"/>
        <v/>
      </c>
      <c r="X107" s="202" t="str">
        <f>IF(_epmOfflineCondition_,"",IF(P107="TOTAL", " ", IF(P107="", "Total", _xll.EPMMemberProperty($A$3, P107, $U$4))))</f>
        <v/>
      </c>
      <c r="Y107" s="137">
        <v>33099.550000000003</v>
      </c>
      <c r="Z107" s="203"/>
      <c r="AA107" s="103"/>
      <c r="AB107" s="103">
        <v>150000</v>
      </c>
      <c r="AC107" s="137">
        <f t="shared" si="7"/>
        <v>150000</v>
      </c>
      <c r="AD107" s="137">
        <f t="shared" si="8"/>
        <v>150000</v>
      </c>
      <c r="AE107" s="137">
        <f t="shared" si="9"/>
        <v>0</v>
      </c>
      <c r="AF107" s="137">
        <f t="shared" si="10"/>
        <v>116900.45</v>
      </c>
      <c r="AG107" s="137">
        <f t="shared" si="11"/>
        <v>3.5317836647326017</v>
      </c>
      <c r="AH107" s="137"/>
      <c r="AI107" s="137" t="str">
        <f>IF(_epmOfflineCondition_,"",IF(P107="TOTAL", "", _xll.EPMSaveComment(AH107, $A$3, N107, O107, P107, $E$5, $C$6, M107, $C$9, "TIPRETOT", $U$40, $C$13, $C$14)))</f>
        <v/>
      </c>
    </row>
    <row r="108" spans="13:35" x14ac:dyDescent="0.3">
      <c r="M108" s="114" t="str">
        <f>IF(_epmOfflineCondition_,"O0720100", _xll.EPMOlapMemberO("[ORGANIC_D].[PARENTH1].[O0720100]","","O0720100","","000"))</f>
        <v>O0720100</v>
      </c>
      <c r="N108" s="114" t="str">
        <f>IF(_epmOfflineCondition_,"E072D22799", _xll.EPMOlapMemberO("[ECONOMIC_D].[PARENTH1].[E072D22799]","","E072D22799","","000"))</f>
        <v>E072D22799</v>
      </c>
      <c r="O108" s="114" t="str">
        <f>IF(_epmOfflineCondition_,"F072D17900", _xll.EPMOlapMemberO("[FUNCTIONAL_D].[PARENTH1].[F072D17900]","","F072D17900","","000"))</f>
        <v>F072D17900</v>
      </c>
      <c r="P108" s="207" t="str">
        <f>IF(_epmOfflineCondition_,"PRDUMMY", _xll.EPMOlapMemberO("[PROJECTS_D].[PARENTH1].[PRDUMMY]","","PRDUMMY","","000"))</f>
        <v>PRDUMMY</v>
      </c>
      <c r="Q108" s="202" t="str">
        <f t="shared" si="3"/>
        <v>0100</v>
      </c>
      <c r="R108" s="202" t="str">
        <f>IF(_epmOfflineCondition_,"Agència Local d'Energia de Barcelona",IF(P108="TOTAL", " ", _xll.EPMMemberProperty($A$3, M108, $T$4)))</f>
        <v>Agència Local d'Energia de Barcelona</v>
      </c>
      <c r="S108" s="202" t="str">
        <f t="shared" si="4"/>
        <v>22799</v>
      </c>
      <c r="T108" s="202" t="str">
        <f>IF(_epmOfflineCondition_,"Altres contractes de serveis",IF(P108="TOTAL", " ", _xll.EPMMemberProperty($A$3, N108, $T$4)))</f>
        <v>Altres contractes de serveis</v>
      </c>
      <c r="U108" s="202" t="str">
        <f t="shared" si="5"/>
        <v>17900</v>
      </c>
      <c r="V108" s="202" t="str">
        <f>IF(_epmOfflineCondition_,"Direcció i Administració",IF(P108="TOTAL", " ", _xll.EPMMemberProperty($A$3, O108, $T$4)))</f>
        <v>Direcció i Administració</v>
      </c>
      <c r="W108" s="202" t="str">
        <f t="shared" si="6"/>
        <v/>
      </c>
      <c r="X108" s="202" t="str">
        <f>IF(_epmOfflineCondition_,"",IF(P108="TOTAL", " ", IF(P108="", "Total", _xll.EPMMemberProperty($A$3, P108, $U$4))))</f>
        <v/>
      </c>
      <c r="Y108" s="137">
        <v>2754.8</v>
      </c>
      <c r="Z108" s="203"/>
      <c r="AA108" s="103"/>
      <c r="AB108" s="103">
        <v>7450</v>
      </c>
      <c r="AC108" s="137">
        <f t="shared" si="7"/>
        <v>7450</v>
      </c>
      <c r="AD108" s="137">
        <f t="shared" si="8"/>
        <v>7450</v>
      </c>
      <c r="AE108" s="137">
        <f t="shared" si="9"/>
        <v>0</v>
      </c>
      <c r="AF108" s="137">
        <f t="shared" si="10"/>
        <v>4695.2</v>
      </c>
      <c r="AG108" s="137">
        <f t="shared" si="11"/>
        <v>1.7043705532162043</v>
      </c>
      <c r="AH108" s="137"/>
      <c r="AI108" s="137" t="str">
        <f>IF(_epmOfflineCondition_,"",IF(P108="TOTAL", "", _xll.EPMSaveComment(AH108, $A$3, N108, O108, P108, $E$5, $C$6, M108, $C$9, "TIPRETOT", $U$40, $C$13, $C$14)))</f>
        <v/>
      </c>
    </row>
    <row r="109" spans="13:35" x14ac:dyDescent="0.3">
      <c r="M109" s="114" t="str">
        <f>IF(_epmOfflineCondition_,"O0720100", _xll.EPMOlapMemberO("[ORGANIC_D].[PARENTH1].[O0720100]","","O0720100","","000"))</f>
        <v>O0720100</v>
      </c>
      <c r="N109" s="114" t="str">
        <f>IF(_epmOfflineCondition_,"E072D22799", _xll.EPMOlapMemberO("[ECONOMIC_D].[PARENTH1].[E072D22799]","","E072D22799","","000"))</f>
        <v>E072D22799</v>
      </c>
      <c r="O109" s="114" t="str">
        <f>IF(_epmOfflineCondition_,"F072D17901", _xll.EPMOlapMemberO("[FUNCTIONAL_D].[PARENTH1].[F072D17901]","","F072D17901","","000"))</f>
        <v>F072D17901</v>
      </c>
      <c r="P109" s="207" t="str">
        <f>IF(_epmOfflineCondition_,"PRDUMMY", _xll.EPMOlapMemberO("[PROJECTS_D].[PARENTH1].[PRDUMMY]","","PRDUMMY","","000"))</f>
        <v>PRDUMMY</v>
      </c>
      <c r="Q109" s="202" t="str">
        <f t="shared" si="3"/>
        <v>0100</v>
      </c>
      <c r="R109" s="202" t="str">
        <f>IF(_epmOfflineCondition_,"Agència Local d'Energia de Barcelona",IF(P109="TOTAL", " ", _xll.EPMMemberProperty($A$3, M109, $T$4)))</f>
        <v>Agència Local d'Energia de Barcelona</v>
      </c>
      <c r="S109" s="202" t="str">
        <f t="shared" si="4"/>
        <v>22799</v>
      </c>
      <c r="T109" s="202" t="str">
        <f>IF(_epmOfflineCondition_,"Altres contractes de serveis",IF(P109="TOTAL", " ", _xll.EPMMemberProperty($A$3, N109, $T$4)))</f>
        <v>Altres contractes de serveis</v>
      </c>
      <c r="U109" s="202" t="str">
        <f t="shared" si="5"/>
        <v>17901</v>
      </c>
      <c r="V109" s="202" t="str">
        <f>IF(_epmOfflineCondition_,"Informació, Promoció i Comunicació",IF(P109="TOTAL", " ", _xll.EPMMemberProperty($A$3, O109, $T$4)))</f>
        <v>Informació, Promoció i Comunicació</v>
      </c>
      <c r="W109" s="202" t="str">
        <f t="shared" si="6"/>
        <v/>
      </c>
      <c r="X109" s="202" t="str">
        <f>IF(_epmOfflineCondition_,"",IF(P109="TOTAL", " ", IF(P109="", "Total", _xll.EPMMemberProperty($A$3, P109, $U$4))))</f>
        <v/>
      </c>
      <c r="Y109" s="137"/>
      <c r="Z109" s="203"/>
      <c r="AA109" s="103"/>
      <c r="AB109" s="103">
        <v>315</v>
      </c>
      <c r="AC109" s="137">
        <f t="shared" si="7"/>
        <v>315</v>
      </c>
      <c r="AD109" s="137">
        <f t="shared" si="8"/>
        <v>315</v>
      </c>
      <c r="AE109" s="137">
        <f t="shared" si="9"/>
        <v>0</v>
      </c>
      <c r="AF109" s="137">
        <f t="shared" si="10"/>
        <v>315</v>
      </c>
      <c r="AG109" s="137">
        <f t="shared" si="11"/>
        <v>0</v>
      </c>
      <c r="AH109" s="137"/>
      <c r="AI109" s="137" t="str">
        <f>IF(_epmOfflineCondition_,"",IF(P109="TOTAL", "", _xll.EPMSaveComment(AH109, $A$3, N109, O109, P109, $E$5, $C$6, M109, $C$9, "TIPRETOT", $U$40, $C$13, $C$14)))</f>
        <v/>
      </c>
    </row>
    <row r="110" spans="13:35" x14ac:dyDescent="0.3">
      <c r="M110" s="114" t="str">
        <f>IF(_epmOfflineCondition_,"O0720100", _xll.EPMOlapMemberO("[ORGANIC_D].[PARENTH1].[O0720100]","","O0720100","","000"))</f>
        <v>O0720100</v>
      </c>
      <c r="N110" s="114" t="str">
        <f>IF(_epmOfflineCondition_,"E072D22799", _xll.EPMOlapMemberO("[ECONOMIC_D].[PARENTH1].[E072D22799]","","E072D22799","","000"))</f>
        <v>E072D22799</v>
      </c>
      <c r="O110" s="114" t="str">
        <f>IF(_epmOfflineCondition_,"F072D17902", _xll.EPMOlapMemberO("[FUNCTIONAL_D].[PARENTH1].[F072D17902]","","F072D17902","","000"))</f>
        <v>F072D17902</v>
      </c>
      <c r="P110" s="207" t="str">
        <f>IF(_epmOfflineCondition_,"PRDUMMY", _xll.EPMOlapMemberO("[PROJECTS_D].[PARENTH1].[PRDUMMY]","","PRDUMMY","","000"))</f>
        <v>PRDUMMY</v>
      </c>
      <c r="Q110" s="202" t="str">
        <f t="shared" si="3"/>
        <v>0100</v>
      </c>
      <c r="R110" s="202" t="str">
        <f>IF(_epmOfflineCondition_,"Agència Local d'Energia de Barcelona",IF(P110="TOTAL", " ", _xll.EPMMemberProperty($A$3, M110, $T$4)))</f>
        <v>Agència Local d'Energia de Barcelona</v>
      </c>
      <c r="S110" s="202" t="str">
        <f t="shared" si="4"/>
        <v>22799</v>
      </c>
      <c r="T110" s="202" t="str">
        <f>IF(_epmOfflineCondition_,"Altres contractes de serveis",IF(P110="TOTAL", " ", _xll.EPMMemberProperty($A$3, N110, $T$4)))</f>
        <v>Altres contractes de serveis</v>
      </c>
      <c r="U110" s="202" t="str">
        <f t="shared" si="5"/>
        <v>17902</v>
      </c>
      <c r="V110" s="202" t="str">
        <f>IF(_epmOfflineCondition_,"Observatori de l' Energia",IF(P110="TOTAL", " ", _xll.EPMMemberProperty($A$3, O110, $T$4)))</f>
        <v>Observatori de l' Energia</v>
      </c>
      <c r="W110" s="202" t="str">
        <f t="shared" si="6"/>
        <v/>
      </c>
      <c r="X110" s="202" t="str">
        <f>IF(_epmOfflineCondition_,"",IF(P110="TOTAL", " ", IF(P110="", "Total", _xll.EPMMemberProperty($A$3, P110, $U$4))))</f>
        <v/>
      </c>
      <c r="Y110" s="137"/>
      <c r="Z110" s="203"/>
      <c r="AA110" s="103"/>
      <c r="AB110" s="103">
        <v>10</v>
      </c>
      <c r="AC110" s="137">
        <f t="shared" si="7"/>
        <v>10</v>
      </c>
      <c r="AD110" s="137">
        <f t="shared" si="8"/>
        <v>10</v>
      </c>
      <c r="AE110" s="137">
        <f t="shared" si="9"/>
        <v>0</v>
      </c>
      <c r="AF110" s="137">
        <f t="shared" si="10"/>
        <v>10</v>
      </c>
      <c r="AG110" s="137">
        <f t="shared" si="11"/>
        <v>0</v>
      </c>
      <c r="AH110" s="137"/>
      <c r="AI110" s="137" t="str">
        <f>IF(_epmOfflineCondition_,"",IF(P110="TOTAL", "", _xll.EPMSaveComment(AH110, $A$3, N110, O110, P110, $E$5, $C$6, M110, $C$9, "TIPRETOT", $U$40, $C$13, $C$14)))</f>
        <v/>
      </c>
    </row>
    <row r="111" spans="13:35" x14ac:dyDescent="0.3">
      <c r="M111" s="114" t="str">
        <f>IF(_epmOfflineCondition_,"O0720100", _xll.EPMOlapMemberO("[ORGANIC_D].[PARENTH1].[O0720100]","","O0720100","","000"))</f>
        <v>O0720100</v>
      </c>
      <c r="N111" s="114" t="str">
        <f>IF(_epmOfflineCondition_,"E072D22799", _xll.EPMOlapMemberO("[ECONOMIC_D].[PARENTH1].[E072D22799]","","E072D22799","","000"))</f>
        <v>E072D22799</v>
      </c>
      <c r="O111" s="114" t="str">
        <f>IF(_epmOfflineCondition_,"F072D17904", _xll.EPMOlapMemberO("[FUNCTIONAL_D].[PARENTH1].[F072D17904]","","F072D17904","","000"))</f>
        <v>F072D17904</v>
      </c>
      <c r="P111" s="207" t="str">
        <f>IF(_epmOfflineCondition_,"PRDUMMY", _xll.EPMOlapMemberO("[PROJECTS_D].[PARENTH1].[PRDUMMY]","","PRDUMMY","","000"))</f>
        <v>PRDUMMY</v>
      </c>
      <c r="Q111" s="202" t="str">
        <f t="shared" si="3"/>
        <v>0100</v>
      </c>
      <c r="R111" s="202" t="str">
        <f>IF(_epmOfflineCondition_,"Agència Local d'Energia de Barcelona",IF(P111="TOTAL", " ", _xll.EPMMemberProperty($A$3, M111, $T$4)))</f>
        <v>Agència Local d'Energia de Barcelona</v>
      </c>
      <c r="S111" s="202" t="str">
        <f t="shared" si="4"/>
        <v>22799</v>
      </c>
      <c r="T111" s="202" t="str">
        <f>IF(_epmOfflineCondition_,"Altres contractes de serveis",IF(P111="TOTAL", " ", _xll.EPMMemberProperty($A$3, N111, $T$4)))</f>
        <v>Altres contractes de serveis</v>
      </c>
      <c r="U111" s="202" t="str">
        <f t="shared" si="5"/>
        <v>17904</v>
      </c>
      <c r="V111" s="202" t="str">
        <f>IF(_epmOfflineCondition_,"Ordenança Solar Tèrmica-Fotov. i Promocio EERR",IF(P111="TOTAL", " ", _xll.EPMMemberProperty($A$3, O111, $T$4)))</f>
        <v>Ordenança Solar Tèrmica-Fotov. i Promocio EERR</v>
      </c>
      <c r="W111" s="202" t="str">
        <f t="shared" si="6"/>
        <v/>
      </c>
      <c r="X111" s="202" t="str">
        <f>IF(_epmOfflineCondition_,"",IF(P111="TOTAL", " ", IF(P111="", "Total", _xll.EPMMemberProperty($A$3, P111, $U$4))))</f>
        <v/>
      </c>
      <c r="Y111" s="137"/>
      <c r="Z111" s="203"/>
      <c r="AA111" s="103"/>
      <c r="AB111" s="103">
        <v>10</v>
      </c>
      <c r="AC111" s="137">
        <f t="shared" si="7"/>
        <v>10</v>
      </c>
      <c r="AD111" s="137">
        <f t="shared" si="8"/>
        <v>10</v>
      </c>
      <c r="AE111" s="137">
        <f t="shared" si="9"/>
        <v>0</v>
      </c>
      <c r="AF111" s="137">
        <f t="shared" si="10"/>
        <v>10</v>
      </c>
      <c r="AG111" s="137">
        <f t="shared" si="11"/>
        <v>0</v>
      </c>
      <c r="AH111" s="137"/>
      <c r="AI111" s="137" t="str">
        <f>IF(_epmOfflineCondition_,"",IF(P111="TOTAL", "", _xll.EPMSaveComment(AH111, $A$3, N111, O111, P111, $E$5, $C$6, M111, $C$9, "TIPRETOT", $U$40, $C$13, $C$14)))</f>
        <v/>
      </c>
    </row>
    <row r="112" spans="13:35" x14ac:dyDescent="0.3">
      <c r="M112" s="114" t="str">
        <f>IF(_epmOfflineCondition_,"O0720100", _xll.EPMOlapMemberO("[ORGANIC_D].[PARENTH1].[O0720100]","","O0720100","","000"))</f>
        <v>O0720100</v>
      </c>
      <c r="N112" s="114" t="str">
        <f>IF(_epmOfflineCondition_,"E072D22799", _xll.EPMOlapMemberO("[ECONOMIC_D].[PARENTH1].[E072D22799]","","E072D22799","","000"))</f>
        <v>E072D22799</v>
      </c>
      <c r="O112" s="114" t="str">
        <f>IF(_epmOfflineCondition_,"F072D17906", _xll.EPMOlapMemberO("[FUNCTIONAL_D].[PARENTH1].[F072D17906]","","F072D17906","","000"))</f>
        <v>F072D17906</v>
      </c>
      <c r="P112" s="207" t="str">
        <f>IF(_epmOfflineCondition_,"PRDUMMY", _xll.EPMOlapMemberO("[PROJECTS_D].[PARENTH1].[PRDUMMY]","","PRDUMMY","","000"))</f>
        <v>PRDUMMY</v>
      </c>
      <c r="Q112" s="202" t="str">
        <f t="shared" si="3"/>
        <v>0100</v>
      </c>
      <c r="R112" s="202" t="str">
        <f>IF(_epmOfflineCondition_,"Agència Local d'Energia de Barcelona",IF(P112="TOTAL", " ", _xll.EPMMemberProperty($A$3, M112, $T$4)))</f>
        <v>Agència Local d'Energia de Barcelona</v>
      </c>
      <c r="S112" s="202" t="str">
        <f t="shared" si="4"/>
        <v>22799</v>
      </c>
      <c r="T112" s="202" t="str">
        <f>IF(_epmOfflineCondition_,"Altres contractes de serveis",IF(P112="TOTAL", " ", _xll.EPMMemberProperty($A$3, N112, $T$4)))</f>
        <v>Altres contractes de serveis</v>
      </c>
      <c r="U112" s="202" t="str">
        <f t="shared" si="5"/>
        <v>17906</v>
      </c>
      <c r="V112" s="202" t="str">
        <f>IF(_epmOfflineCondition_,"Estalvi energètic i Mobilitat sostenible",IF(P112="TOTAL", " ", _xll.EPMMemberProperty($A$3, O112, $T$4)))</f>
        <v>Estalvi energètic i Mobilitat sostenible</v>
      </c>
      <c r="W112" s="202" t="str">
        <f t="shared" si="6"/>
        <v/>
      </c>
      <c r="X112" s="202" t="str">
        <f>IF(_epmOfflineCondition_,"",IF(P112="TOTAL", " ", IF(P112="", "Total", _xll.EPMMemberProperty($A$3, P112, $U$4))))</f>
        <v/>
      </c>
      <c r="Y112" s="137"/>
      <c r="Z112" s="203"/>
      <c r="AA112" s="103"/>
      <c r="AB112" s="103">
        <v>10</v>
      </c>
      <c r="AC112" s="137">
        <f t="shared" si="7"/>
        <v>10</v>
      </c>
      <c r="AD112" s="137">
        <f t="shared" si="8"/>
        <v>10</v>
      </c>
      <c r="AE112" s="137">
        <f t="shared" si="9"/>
        <v>0</v>
      </c>
      <c r="AF112" s="137">
        <f t="shared" si="10"/>
        <v>10</v>
      </c>
      <c r="AG112" s="137">
        <f t="shared" si="11"/>
        <v>0</v>
      </c>
      <c r="AH112" s="137"/>
      <c r="AI112" s="137" t="str">
        <f>IF(_epmOfflineCondition_,"",IF(P112="TOTAL", "", _xll.EPMSaveComment(AH112, $A$3, N112, O112, P112, $E$5, $C$6, M112, $C$9, "TIPRETOT", $U$40, $C$13, $C$14)))</f>
        <v/>
      </c>
    </row>
    <row r="113" spans="13:35" x14ac:dyDescent="0.3">
      <c r="M113" s="114" t="str">
        <f>IF(_epmOfflineCondition_,"O0720100", _xll.EPMOlapMemberO("[ORGANIC_D].[PARENTH1].[O0720100]","","O0720100","","000"))</f>
        <v>O0720100</v>
      </c>
      <c r="N113" s="114" t="str">
        <f>IF(_epmOfflineCondition_,"E072D23010", _xll.EPMOlapMemberO("[ECONOMIC_D].[PARENTH1].[E072D23010]","","E072D23010","","000"))</f>
        <v>E072D23010</v>
      </c>
      <c r="O113" s="114" t="str">
        <f>IF(_epmOfflineCondition_,"F072D17900", _xll.EPMOlapMemberO("[FUNCTIONAL_D].[PARENTH1].[F072D17900]","","F072D17900","","000"))</f>
        <v>F072D17900</v>
      </c>
      <c r="P113" s="207" t="str">
        <f>IF(_epmOfflineCondition_,"PRDUMMY", _xll.EPMOlapMemberO("[PROJECTS_D].[PARENTH1].[PRDUMMY]","","PRDUMMY","","000"))</f>
        <v>PRDUMMY</v>
      </c>
      <c r="Q113" s="202" t="str">
        <f t="shared" si="3"/>
        <v>0100</v>
      </c>
      <c r="R113" s="202" t="str">
        <f>IF(_epmOfflineCondition_,"Agència Local d'Energia de Barcelona",IF(P113="TOTAL", " ", _xll.EPMMemberProperty($A$3, M113, $T$4)))</f>
        <v>Agència Local d'Energia de Barcelona</v>
      </c>
      <c r="S113" s="202" t="str">
        <f t="shared" si="4"/>
        <v>23010</v>
      </c>
      <c r="T113" s="202" t="str">
        <f>IF(_epmOfflineCondition_,"Dietes de personal directiu",IF(P113="TOTAL", " ", _xll.EPMMemberProperty($A$3, N113, $T$4)))</f>
        <v>Dietes de personal directiu</v>
      </c>
      <c r="U113" s="202" t="str">
        <f t="shared" si="5"/>
        <v>17900</v>
      </c>
      <c r="V113" s="202" t="str">
        <f>IF(_epmOfflineCondition_,"Direcció i Administració",IF(P113="TOTAL", " ", _xll.EPMMemberProperty($A$3, O113, $T$4)))</f>
        <v>Direcció i Administració</v>
      </c>
      <c r="W113" s="202" t="str">
        <f t="shared" si="6"/>
        <v/>
      </c>
      <c r="X113" s="202" t="str">
        <f>IF(_epmOfflineCondition_,"",IF(P113="TOTAL", " ", IF(P113="", "Total", _xll.EPMMemberProperty($A$3, P113, $U$4))))</f>
        <v/>
      </c>
      <c r="Y113" s="137">
        <v>289.62</v>
      </c>
      <c r="Z113" s="203"/>
      <c r="AA113" s="103"/>
      <c r="AB113" s="103">
        <v>940</v>
      </c>
      <c r="AC113" s="137">
        <f t="shared" si="7"/>
        <v>940</v>
      </c>
      <c r="AD113" s="137">
        <f t="shared" si="8"/>
        <v>940</v>
      </c>
      <c r="AE113" s="137">
        <f t="shared" si="9"/>
        <v>0</v>
      </c>
      <c r="AF113" s="137">
        <f t="shared" si="10"/>
        <v>650.38</v>
      </c>
      <c r="AG113" s="137">
        <f t="shared" si="11"/>
        <v>2.2456322077204613</v>
      </c>
      <c r="AH113" s="137"/>
      <c r="AI113" s="137" t="str">
        <f>IF(_epmOfflineCondition_,"",IF(P113="TOTAL", "", _xll.EPMSaveComment(AH113, $A$3, N113, O113, P113, $E$5, $C$6, M113, $C$9, "TIPRETOT", $U$40, $C$13, $C$14)))</f>
        <v/>
      </c>
    </row>
    <row r="114" spans="13:35" x14ac:dyDescent="0.3">
      <c r="M114" s="114" t="str">
        <f>IF(_epmOfflineCondition_,"O0720100", _xll.EPMOlapMemberO("[ORGANIC_D].[PARENTH1].[O0720100]","","O0720100","","000"))</f>
        <v>O0720100</v>
      </c>
      <c r="N114" s="114" t="str">
        <f>IF(_epmOfflineCondition_,"E072D23020", _xll.EPMOlapMemberO("[ECONOMIC_D].[PARENTH1].[E072D23020]","","E072D23020","","000"))</f>
        <v>E072D23020</v>
      </c>
      <c r="O114" s="114" t="str">
        <f>IF(_epmOfflineCondition_,"F072D17900", _xll.EPMOlapMemberO("[FUNCTIONAL_D].[PARENTH1].[F072D17900]","","F072D17900","","000"))</f>
        <v>F072D17900</v>
      </c>
      <c r="P114" s="207" t="str">
        <f>IF(_epmOfflineCondition_,"PRDUMMY", _xll.EPMOlapMemberO("[PROJECTS_D].[PARENTH1].[PRDUMMY]","","PRDUMMY","","000"))</f>
        <v>PRDUMMY</v>
      </c>
      <c r="Q114" s="202" t="str">
        <f t="shared" si="3"/>
        <v>0100</v>
      </c>
      <c r="R114" s="202" t="str">
        <f>IF(_epmOfflineCondition_,"Agència Local d'Energia de Barcelona",IF(P114="TOTAL", " ", _xll.EPMMemberProperty($A$3, M114, $T$4)))</f>
        <v>Agència Local d'Energia de Barcelona</v>
      </c>
      <c r="S114" s="202" t="str">
        <f t="shared" si="4"/>
        <v>23020</v>
      </c>
      <c r="T114" s="202" t="str">
        <f>IF(_epmOfflineCondition_,"Dietes de personal no directiu",IF(P114="TOTAL", " ", _xll.EPMMemberProperty($A$3, N114, $T$4)))</f>
        <v>Dietes de personal no directiu</v>
      </c>
      <c r="U114" s="202" t="str">
        <f t="shared" si="5"/>
        <v>17900</v>
      </c>
      <c r="V114" s="202" t="str">
        <f>IF(_epmOfflineCondition_,"Direcció i Administració",IF(P114="TOTAL", " ", _xll.EPMMemberProperty($A$3, O114, $T$4)))</f>
        <v>Direcció i Administració</v>
      </c>
      <c r="W114" s="202" t="str">
        <f t="shared" si="6"/>
        <v/>
      </c>
      <c r="X114" s="202" t="str">
        <f>IF(_epmOfflineCondition_,"",IF(P114="TOTAL", " ", IF(P114="", "Total", _xll.EPMMemberProperty($A$3, P114, $U$4))))</f>
        <v/>
      </c>
      <c r="Y114" s="137">
        <v>2345.38</v>
      </c>
      <c r="Z114" s="203"/>
      <c r="AA114" s="103"/>
      <c r="AB114" s="103">
        <v>3500</v>
      </c>
      <c r="AC114" s="137">
        <f t="shared" si="7"/>
        <v>3500</v>
      </c>
      <c r="AD114" s="137">
        <f t="shared" si="8"/>
        <v>3500</v>
      </c>
      <c r="AE114" s="137">
        <f t="shared" si="9"/>
        <v>0</v>
      </c>
      <c r="AF114" s="137">
        <f t="shared" si="10"/>
        <v>1154.6199999999999</v>
      </c>
      <c r="AG114" s="137">
        <f t="shared" si="11"/>
        <v>0.49229549156213487</v>
      </c>
      <c r="AH114" s="137"/>
      <c r="AI114" s="137" t="str">
        <f>IF(_epmOfflineCondition_,"",IF(P114="TOTAL", "", _xll.EPMSaveComment(AH114, $A$3, N114, O114, P114, $E$5, $C$6, M114, $C$9, "TIPRETOT", $U$40, $C$13, $C$14)))</f>
        <v/>
      </c>
    </row>
    <row r="115" spans="13:35" x14ac:dyDescent="0.3">
      <c r="M115" s="114" t="str">
        <f>IF(_epmOfflineCondition_,"O0720100", _xll.EPMOlapMemberO("[ORGANIC_D].[PARENTH1].[O0720100]","","O0720100","","000"))</f>
        <v>O0720100</v>
      </c>
      <c r="N115" s="114" t="str">
        <f>IF(_epmOfflineCondition_,"E072D23110", _xll.EPMOlapMemberO("[ECONOMIC_D].[PARENTH1].[E072D23110]","","E072D23110","","000"))</f>
        <v>E072D23110</v>
      </c>
      <c r="O115" s="114" t="str">
        <f>IF(_epmOfflineCondition_,"F072D17900", _xll.EPMOlapMemberO("[FUNCTIONAL_D].[PARENTH1].[F072D17900]","","F072D17900","","000"))</f>
        <v>F072D17900</v>
      </c>
      <c r="P115" s="207" t="str">
        <f>IF(_epmOfflineCondition_,"PRDUMMY", _xll.EPMOlapMemberO("[PROJECTS_D].[PARENTH1].[PRDUMMY]","","PRDUMMY","","000"))</f>
        <v>PRDUMMY</v>
      </c>
      <c r="Q115" s="202" t="str">
        <f t="shared" si="3"/>
        <v>0100</v>
      </c>
      <c r="R115" s="202" t="str">
        <f>IF(_epmOfflineCondition_,"Agència Local d'Energia de Barcelona",IF(P115="TOTAL", " ", _xll.EPMMemberProperty($A$3, M115, $T$4)))</f>
        <v>Agència Local d'Energia de Barcelona</v>
      </c>
      <c r="S115" s="202" t="str">
        <f t="shared" si="4"/>
        <v>23110</v>
      </c>
      <c r="T115" s="202" t="str">
        <f>IF(_epmOfflineCondition_,"Locomoció del personal directiu",IF(P115="TOTAL", " ", _xll.EPMMemberProperty($A$3, N115, $T$4)))</f>
        <v>Locomoció del personal directiu</v>
      </c>
      <c r="U115" s="202" t="str">
        <f t="shared" si="5"/>
        <v>17900</v>
      </c>
      <c r="V115" s="202" t="str">
        <f>IF(_epmOfflineCondition_,"Direcció i Administració",IF(P115="TOTAL", " ", _xll.EPMMemberProperty($A$3, O115, $T$4)))</f>
        <v>Direcció i Administració</v>
      </c>
      <c r="W115" s="202" t="str">
        <f t="shared" si="6"/>
        <v/>
      </c>
      <c r="X115" s="202" t="str">
        <f>IF(_epmOfflineCondition_,"",IF(P115="TOTAL", " ", IF(P115="", "Total", _xll.EPMMemberProperty($A$3, P115, $U$4))))</f>
        <v/>
      </c>
      <c r="Y115" s="137">
        <v>1562.53</v>
      </c>
      <c r="Z115" s="203"/>
      <c r="AA115" s="103"/>
      <c r="AB115" s="103">
        <v>1900</v>
      </c>
      <c r="AC115" s="137">
        <f t="shared" si="7"/>
        <v>1900</v>
      </c>
      <c r="AD115" s="137">
        <f t="shared" si="8"/>
        <v>1900</v>
      </c>
      <c r="AE115" s="137">
        <f t="shared" si="9"/>
        <v>0</v>
      </c>
      <c r="AF115" s="137">
        <f t="shared" si="10"/>
        <v>337.47</v>
      </c>
      <c r="AG115" s="137">
        <f t="shared" si="11"/>
        <v>0.21597665324825766</v>
      </c>
      <c r="AH115" s="137"/>
      <c r="AI115" s="137" t="str">
        <f>IF(_epmOfflineCondition_,"",IF(P115="TOTAL", "", _xll.EPMSaveComment(AH115, $A$3, N115, O115, P115, $E$5, $C$6, M115, $C$9, "TIPRETOT", $U$40, $C$13, $C$14)))</f>
        <v/>
      </c>
    </row>
    <row r="116" spans="13:35" x14ac:dyDescent="0.3">
      <c r="M116" s="114" t="str">
        <f>IF(_epmOfflineCondition_,"O0720100", _xll.EPMOlapMemberO("[ORGANIC_D].[PARENTH1].[O0720100]","","O0720100","","000"))</f>
        <v>O0720100</v>
      </c>
      <c r="N116" s="114" t="str">
        <f>IF(_epmOfflineCondition_,"E072D23120", _xll.EPMOlapMemberO("[ECONOMIC_D].[PARENTH1].[E072D23120]","","E072D23120","","000"))</f>
        <v>E072D23120</v>
      </c>
      <c r="O116" s="114" t="str">
        <f>IF(_epmOfflineCondition_,"F072D17900", _xll.EPMOlapMemberO("[FUNCTIONAL_D].[PARENTH1].[F072D17900]","","F072D17900","","000"))</f>
        <v>F072D17900</v>
      </c>
      <c r="P116" s="207" t="str">
        <f>IF(_epmOfflineCondition_,"PRDUMMY", _xll.EPMOlapMemberO("[PROJECTS_D].[PARENTH1].[PRDUMMY]","","PRDUMMY","","000"))</f>
        <v>PRDUMMY</v>
      </c>
      <c r="Q116" s="202" t="str">
        <f t="shared" ref="Q116:Q125" si="12">IF(P116="TOTAL", "TOTAL", IF(M116="ORDUMMY", "", MID(M116, 5, LEN(M116))))</f>
        <v>0100</v>
      </c>
      <c r="R116" s="202" t="str">
        <f>IF(_epmOfflineCondition_,"Agència Local d'Energia de Barcelona",IF(P116="TOTAL", " ", _xll.EPMMemberProperty($A$3, M116, $T$4)))</f>
        <v>Agència Local d'Energia de Barcelona</v>
      </c>
      <c r="S116" s="202" t="str">
        <f t="shared" ref="S116:S125" si="13">IF(P116="TOTAL", " ", IF(N116="ECDUMMY", "", MID(N116, 6, LEN(N116))))</f>
        <v>23120</v>
      </c>
      <c r="T116" s="202" t="str">
        <f>IF(_epmOfflineCondition_,"Locomoció del personal no directiu",IF(P116="TOTAL", " ", _xll.EPMMemberProperty($A$3, N116, $T$4)))</f>
        <v>Locomoció del personal no directiu</v>
      </c>
      <c r="U116" s="202" t="str">
        <f t="shared" ref="U116:U125" si="14">IF(P116="TOTAL", " ", IF(O116="FUDUMMY", "", MID(O116, 6, LEN(O116))))</f>
        <v>17900</v>
      </c>
      <c r="V116" s="202" t="str">
        <f>IF(_epmOfflineCondition_,"Direcció i Administració",IF(P116="TOTAL", " ", _xll.EPMMemberProperty($A$3, O116, $T$4)))</f>
        <v>Direcció i Administració</v>
      </c>
      <c r="W116" s="202" t="str">
        <f t="shared" ref="W116:W125" si="15">IF(P116="TOTAL", " ", IF(P116="PRDUMMY", "", MID(P116, 6, LEN(P116))))</f>
        <v/>
      </c>
      <c r="X116" s="202" t="str">
        <f>IF(_epmOfflineCondition_,"",IF(P116="TOTAL", " ", IF(P116="", "Total", _xll.EPMMemberProperty($A$3, P116, $U$4))))</f>
        <v/>
      </c>
      <c r="Y116" s="137">
        <v>3895.94</v>
      </c>
      <c r="Z116" s="203"/>
      <c r="AA116" s="103"/>
      <c r="AB116" s="103">
        <v>5292</v>
      </c>
      <c r="AC116" s="137">
        <f t="shared" ref="AC116:AC124" si="16">SUM(AB116)</f>
        <v>5292</v>
      </c>
      <c r="AD116" s="137">
        <f t="shared" ref="AD116:AD125" si="17">AB116-Z116</f>
        <v>5292</v>
      </c>
      <c r="AE116" s="137">
        <f t="shared" ref="AE116:AE125" si="18">IFERROR((AB116-Z116)/Z116,0)</f>
        <v>0</v>
      </c>
      <c r="AF116" s="137">
        <f t="shared" ref="AF116:AF125" si="19">AB116-Y116</f>
        <v>1396.06</v>
      </c>
      <c r="AG116" s="137">
        <f t="shared" ref="AG116:AG125" si="20">IFERROR((AB116-Y116)/Y116,0)</f>
        <v>0.35833714071571943</v>
      </c>
      <c r="AH116" s="137"/>
      <c r="AI116" s="137" t="str">
        <f>IF(_epmOfflineCondition_,"",IF(P116="TOTAL", "", _xll.EPMSaveComment(AH116, $A$3, N116, O116, P116, $E$5, $C$6, M116, $C$9, "TIPRETOT", $U$40, $C$13, $C$14)))</f>
        <v/>
      </c>
    </row>
    <row r="117" spans="13:35" x14ac:dyDescent="0.3">
      <c r="M117" s="114" t="str">
        <f>IF(_epmOfflineCondition_,"O0720100", _xll.EPMOlapMemberO("[ORGANIC_D].[PARENTH1].[O0720100]","","O0720100","","000"))</f>
        <v>O0720100</v>
      </c>
      <c r="N117" s="114" t="str">
        <f>IF(_epmOfflineCondition_,"E072D34900", _xll.EPMOlapMemberO("[ECONOMIC_D].[PARENTH1].[E072D34900]","","E072D34900","","000"))</f>
        <v>E072D34900</v>
      </c>
      <c r="O117" s="114" t="str">
        <f>IF(_epmOfflineCondition_,"F072D17900", _xll.EPMOlapMemberO("[FUNCTIONAL_D].[PARENTH1].[F072D17900]","","F072D17900","","000"))</f>
        <v>F072D17900</v>
      </c>
      <c r="P117" s="207" t="str">
        <f>IF(_epmOfflineCondition_,"PRDUMMY", _xll.EPMOlapMemberO("[PROJECTS_D].[PARENTH1].[PRDUMMY]","","PRDUMMY","","000"))</f>
        <v>PRDUMMY</v>
      </c>
      <c r="Q117" s="202" t="str">
        <f t="shared" si="12"/>
        <v>0100</v>
      </c>
      <c r="R117" s="202" t="str">
        <f>IF(_epmOfflineCondition_,"Agència Local d'Energia de Barcelona",IF(P117="TOTAL", " ", _xll.EPMMemberProperty($A$3, M117, $T$4)))</f>
        <v>Agència Local d'Energia de Barcelona</v>
      </c>
      <c r="S117" s="202" t="str">
        <f t="shared" si="13"/>
        <v>34900</v>
      </c>
      <c r="T117" s="202" t="str">
        <f>IF(_epmOfflineCondition_,"Altres despeses financers",IF(P117="TOTAL", " ", _xll.EPMMemberProperty($A$3, N117, $T$4)))</f>
        <v>Altres despeses financers</v>
      </c>
      <c r="U117" s="202" t="str">
        <f t="shared" si="14"/>
        <v>17900</v>
      </c>
      <c r="V117" s="202" t="str">
        <f>IF(_epmOfflineCondition_,"Direcció i Administració",IF(P117="TOTAL", " ", _xll.EPMMemberProperty($A$3, O117, $T$4)))</f>
        <v>Direcció i Administració</v>
      </c>
      <c r="W117" s="202" t="str">
        <f t="shared" si="15"/>
        <v/>
      </c>
      <c r="X117" s="202" t="str">
        <f>IF(_epmOfflineCondition_,"",IF(P117="TOTAL", " ", IF(P117="", "Total", _xll.EPMMemberProperty($A$3, P117, $U$4))))</f>
        <v/>
      </c>
      <c r="Y117" s="137"/>
      <c r="Z117" s="203"/>
      <c r="AA117" s="103"/>
      <c r="AB117" s="103">
        <v>10</v>
      </c>
      <c r="AC117" s="137">
        <f t="shared" si="16"/>
        <v>10</v>
      </c>
      <c r="AD117" s="137">
        <f t="shared" si="17"/>
        <v>10</v>
      </c>
      <c r="AE117" s="137">
        <f t="shared" si="18"/>
        <v>0</v>
      </c>
      <c r="AF117" s="137">
        <f t="shared" si="19"/>
        <v>10</v>
      </c>
      <c r="AG117" s="137">
        <f t="shared" si="20"/>
        <v>0</v>
      </c>
      <c r="AH117" s="137"/>
      <c r="AI117" s="137" t="str">
        <f>IF(_epmOfflineCondition_,"",IF(P117="TOTAL", "", _xll.EPMSaveComment(AH117, $A$3, N117, O117, P117, $E$5, $C$6, M117, $C$9, "TIPRETOT", $U$40, $C$13, $C$14)))</f>
        <v/>
      </c>
    </row>
    <row r="118" spans="13:35" x14ac:dyDescent="0.3">
      <c r="M118" s="114" t="str">
        <f>IF(_epmOfflineCondition_,"O0720100", _xll.EPMOlapMemberO("[ORGANIC_D].[PARENTH1].[O0720100]","","O0720100","","000"))</f>
        <v>O0720100</v>
      </c>
      <c r="N118" s="114" t="str">
        <f>IF(_epmOfflineCondition_,"E072D46421", _xll.EPMOlapMemberO("[ECONOMIC_D].[PARENTH1].[E072D46421]","","E072D46421","","000"))</f>
        <v>E072D46421</v>
      </c>
      <c r="O118" s="114" t="str">
        <f>IF(_epmOfflineCondition_,"F072D17900", _xll.EPMOlapMemberO("[FUNCTIONAL_D].[PARENTH1].[F072D17900]","","F072D17900","","000"))</f>
        <v>F072D17900</v>
      </c>
      <c r="P118" s="207" t="str">
        <f>IF(_epmOfflineCondition_,"PRDUMMY", _xll.EPMOlapMemberO("[PROJECTS_D].[PARENTH1].[PRDUMMY]","","PRDUMMY","","000"))</f>
        <v>PRDUMMY</v>
      </c>
      <c r="Q118" s="202" t="str">
        <f t="shared" si="12"/>
        <v>0100</v>
      </c>
      <c r="R118" s="202" t="str">
        <f>IF(_epmOfflineCondition_,"Agència Local d'Energia de Barcelona",IF(P118="TOTAL", " ", _xll.EPMMemberProperty($A$3, M118, $T$4)))</f>
        <v>Agència Local d'Energia de Barcelona</v>
      </c>
      <c r="S118" s="202" t="str">
        <f t="shared" si="13"/>
        <v>46421</v>
      </c>
      <c r="T118" s="202" t="str">
        <f>IF(_epmOfflineCondition_,"Encàrrecs de gestió",IF(P118="TOTAL", " ", _xll.EPMMemberProperty($A$3, N118, $T$4)))</f>
        <v>Encàrrecs de gestió</v>
      </c>
      <c r="U118" s="202" t="str">
        <f t="shared" si="14"/>
        <v>17900</v>
      </c>
      <c r="V118" s="202" t="str">
        <f>IF(_epmOfflineCondition_,"Direcció i Administració",IF(P118="TOTAL", " ", _xll.EPMMemberProperty($A$3, O118, $T$4)))</f>
        <v>Direcció i Administració</v>
      </c>
      <c r="W118" s="202" t="str">
        <f t="shared" si="15"/>
        <v/>
      </c>
      <c r="X118" s="202" t="str">
        <f>IF(_epmOfflineCondition_,"",IF(P118="TOTAL", " ", IF(P118="", "Total", _xll.EPMMemberProperty($A$3, P118, $U$4))))</f>
        <v/>
      </c>
      <c r="Y118" s="137"/>
      <c r="Z118" s="203"/>
      <c r="AA118" s="103"/>
      <c r="AB118" s="103">
        <v>10</v>
      </c>
      <c r="AC118" s="137">
        <f t="shared" si="16"/>
        <v>10</v>
      </c>
      <c r="AD118" s="137">
        <f t="shared" si="17"/>
        <v>10</v>
      </c>
      <c r="AE118" s="137">
        <f t="shared" si="18"/>
        <v>0</v>
      </c>
      <c r="AF118" s="137">
        <f t="shared" si="19"/>
        <v>10</v>
      </c>
      <c r="AG118" s="137">
        <f t="shared" si="20"/>
        <v>0</v>
      </c>
      <c r="AH118" s="137"/>
      <c r="AI118" s="137" t="str">
        <f>IF(_epmOfflineCondition_,"",IF(P118="TOTAL", "", _xll.EPMSaveComment(AH118, $A$3, N118, O118, P118, $E$5, $C$6, M118, $C$9, "TIPRETOT", $U$40, $C$13, $C$14)))</f>
        <v/>
      </c>
    </row>
    <row r="119" spans="13:35" x14ac:dyDescent="0.3">
      <c r="M119" s="114" t="str">
        <f>IF(_epmOfflineCondition_,"O0720100", _xll.EPMOlapMemberO("[ORGANIC_D].[PARENTH1].[O0720100]","","O0720100","","000"))</f>
        <v>O0720100</v>
      </c>
      <c r="N119" s="114" t="str">
        <f>IF(_epmOfflineCondition_,"E072D48900", _xll.EPMOlapMemberO("[ECONOMIC_D].[PARENTH1].[E072D48900]","","E072D48900","","000"))</f>
        <v>E072D48900</v>
      </c>
      <c r="O119" s="114" t="str">
        <f>IF(_epmOfflineCondition_,"F072D17900", _xll.EPMOlapMemberO("[FUNCTIONAL_D].[PARENTH1].[F072D17900]","","F072D17900","","000"))</f>
        <v>F072D17900</v>
      </c>
      <c r="P119" s="207" t="str">
        <f>IF(_epmOfflineCondition_,"PRDUMMY", _xll.EPMOlapMemberO("[PROJECTS_D].[PARENTH1].[PRDUMMY]","","PRDUMMY","","000"))</f>
        <v>PRDUMMY</v>
      </c>
      <c r="Q119" s="202" t="str">
        <f t="shared" si="12"/>
        <v>0100</v>
      </c>
      <c r="R119" s="202" t="str">
        <f>IF(_epmOfflineCondition_,"Agència Local d'Energia de Barcelona",IF(P119="TOTAL", " ", _xll.EPMMemberProperty($A$3, M119, $T$4)))</f>
        <v>Agència Local d'Energia de Barcelona</v>
      </c>
      <c r="S119" s="202" t="str">
        <f t="shared" si="13"/>
        <v>48900</v>
      </c>
      <c r="T119" s="202" t="str">
        <f>IF(_epmOfflineCondition_,"Altres transferències",IF(P119="TOTAL", " ", _xll.EPMMemberProperty($A$3, N119, $T$4)))</f>
        <v>Altres transferències</v>
      </c>
      <c r="U119" s="202" t="str">
        <f t="shared" si="14"/>
        <v>17900</v>
      </c>
      <c r="V119" s="202" t="str">
        <f>IF(_epmOfflineCondition_,"Direcció i Administració",IF(P119="TOTAL", " ", _xll.EPMMemberProperty($A$3, O119, $T$4)))</f>
        <v>Direcció i Administració</v>
      </c>
      <c r="W119" s="202" t="str">
        <f t="shared" si="15"/>
        <v/>
      </c>
      <c r="X119" s="202" t="str">
        <f>IF(_epmOfflineCondition_,"",IF(P119="TOTAL", " ", IF(P119="", "Total", _xll.EPMMemberProperty($A$3, P119, $U$4))))</f>
        <v/>
      </c>
      <c r="Y119" s="137"/>
      <c r="Z119" s="203"/>
      <c r="AA119" s="103"/>
      <c r="AB119" s="103">
        <v>10</v>
      </c>
      <c r="AC119" s="137">
        <f t="shared" si="16"/>
        <v>10</v>
      </c>
      <c r="AD119" s="137">
        <f t="shared" si="17"/>
        <v>10</v>
      </c>
      <c r="AE119" s="137">
        <f t="shared" si="18"/>
        <v>0</v>
      </c>
      <c r="AF119" s="137">
        <f t="shared" si="19"/>
        <v>10</v>
      </c>
      <c r="AG119" s="137">
        <f t="shared" si="20"/>
        <v>0</v>
      </c>
      <c r="AH119" s="137"/>
      <c r="AI119" s="137" t="str">
        <f>IF(_epmOfflineCondition_,"",IF(P119="TOTAL", "", _xll.EPMSaveComment(AH119, $A$3, N119, O119, P119, $E$5, $C$6, M119, $C$9, "TIPRETOT", $U$40, $C$13, $C$14)))</f>
        <v/>
      </c>
    </row>
    <row r="120" spans="13:35" x14ac:dyDescent="0.3">
      <c r="M120" s="114" t="str">
        <f>IF(_epmOfflineCondition_,"O0720100", _xll.EPMOlapMemberO("[ORGANIC_D].[PARENTH1].[O0720100]","","O0720100","","000"))</f>
        <v>O0720100</v>
      </c>
      <c r="N120" s="114" t="str">
        <f>IF(_epmOfflineCondition_,"E072D62500", _xll.EPMOlapMemberO("[ECONOMIC_D].[PARENTH1].[E072D62500]","","E072D62500","","000"))</f>
        <v>E072D62500</v>
      </c>
      <c r="O120" s="114" t="str">
        <f>IF(_epmOfflineCondition_,"F072D17900", _xll.EPMOlapMemberO("[FUNCTIONAL_D].[PARENTH1].[F072D17900]","","F072D17900","","000"))</f>
        <v>F072D17900</v>
      </c>
      <c r="P120" s="207" t="str">
        <f>IF(_epmOfflineCondition_,"PRDUMMY", _xll.EPMOlapMemberO("[PROJECTS_D].[PARENTH1].[PRDUMMY]","","PRDUMMY","","000"))</f>
        <v>PRDUMMY</v>
      </c>
      <c r="Q120" s="202" t="str">
        <f t="shared" si="12"/>
        <v>0100</v>
      </c>
      <c r="R120" s="202" t="str">
        <f>IF(_epmOfflineCondition_,"Agència Local d'Energia de Barcelona",IF(P120="TOTAL", " ", _xll.EPMMemberProperty($A$3, M120, $T$4)))</f>
        <v>Agència Local d'Energia de Barcelona</v>
      </c>
      <c r="S120" s="202" t="str">
        <f t="shared" si="13"/>
        <v>62500</v>
      </c>
      <c r="T120" s="202" t="str">
        <f>IF(_epmOfflineCondition_,"Inversió nova en mobiliari i ensers",IF(P120="TOTAL", " ", _xll.EPMMemberProperty($A$3, N120, $T$4)))</f>
        <v>Inversió nova en mobiliari i ensers</v>
      </c>
      <c r="U120" s="202" t="str">
        <f t="shared" si="14"/>
        <v>17900</v>
      </c>
      <c r="V120" s="202" t="str">
        <f>IF(_epmOfflineCondition_,"Direcció i Administració",IF(P120="TOTAL", " ", _xll.EPMMemberProperty($A$3, O120, $T$4)))</f>
        <v>Direcció i Administració</v>
      </c>
      <c r="W120" s="202" t="str">
        <f t="shared" si="15"/>
        <v/>
      </c>
      <c r="X120" s="202" t="str">
        <f>IF(_epmOfflineCondition_,"",IF(P120="TOTAL", " ", IF(P120="", "Total", _xll.EPMMemberProperty($A$3, P120, $U$4))))</f>
        <v/>
      </c>
      <c r="Y120" s="137"/>
      <c r="Z120" s="203"/>
      <c r="AA120" s="103"/>
      <c r="AB120" s="103">
        <v>10</v>
      </c>
      <c r="AC120" s="137">
        <f t="shared" si="16"/>
        <v>10</v>
      </c>
      <c r="AD120" s="137">
        <f t="shared" si="17"/>
        <v>10</v>
      </c>
      <c r="AE120" s="137">
        <f t="shared" si="18"/>
        <v>0</v>
      </c>
      <c r="AF120" s="137">
        <f t="shared" si="19"/>
        <v>10</v>
      </c>
      <c r="AG120" s="137">
        <f t="shared" si="20"/>
        <v>0</v>
      </c>
      <c r="AH120" s="137"/>
      <c r="AI120" s="137" t="str">
        <f>IF(_epmOfflineCondition_,"",IF(P120="TOTAL", "", _xll.EPMSaveComment(AH120, $A$3, N120, O120, P120, $E$5, $C$6, M120, $C$9, "TIPRETOT", $U$40, $C$13, $C$14)))</f>
        <v/>
      </c>
    </row>
    <row r="121" spans="13:35" x14ac:dyDescent="0.3">
      <c r="M121" s="114" t="str">
        <f>IF(_epmOfflineCondition_,"O0720100", _xll.EPMOlapMemberO("[ORGANIC_D].[PARENTH1].[O0720100]","","O0720100","","000"))</f>
        <v>O0720100</v>
      </c>
      <c r="N121" s="114" t="str">
        <f>IF(_epmOfflineCondition_,"E072D62600", _xll.EPMOlapMemberO("[ECONOMIC_D].[PARENTH1].[E072D62600]","","E072D62600","","000"))</f>
        <v>E072D62600</v>
      </c>
      <c r="O121" s="114" t="str">
        <f>IF(_epmOfflineCondition_,"F072D17900", _xll.EPMOlapMemberO("[FUNCTIONAL_D].[PARENTH1].[F072D17900]","","F072D17900","","000"))</f>
        <v>F072D17900</v>
      </c>
      <c r="P121" s="207" t="str">
        <f>IF(_epmOfflineCondition_,"PRDUMMY", _xll.EPMOlapMemberO("[PROJECTS_D].[PARENTH1].[PRDUMMY]","","PRDUMMY","","000"))</f>
        <v>PRDUMMY</v>
      </c>
      <c r="Q121" s="202" t="str">
        <f t="shared" si="12"/>
        <v>0100</v>
      </c>
      <c r="R121" s="202" t="str">
        <f>IF(_epmOfflineCondition_,"Agència Local d'Energia de Barcelona",IF(P121="TOTAL", " ", _xll.EPMMemberProperty($A$3, M121, $T$4)))</f>
        <v>Agència Local d'Energia de Barcelona</v>
      </c>
      <c r="S121" s="202" t="str">
        <f t="shared" si="13"/>
        <v>62600</v>
      </c>
      <c r="T121" s="202" t="str">
        <f>IF(_epmOfflineCondition_,"Inversió nova en equip. processos informac.",IF(P121="TOTAL", " ", _xll.EPMMemberProperty($A$3, N121, $T$4)))</f>
        <v>Inversió nova en equip. processos informac.</v>
      </c>
      <c r="U121" s="202" t="str">
        <f t="shared" si="14"/>
        <v>17900</v>
      </c>
      <c r="V121" s="202" t="str">
        <f>IF(_epmOfflineCondition_,"Direcció i Administració",IF(P121="TOTAL", " ", _xll.EPMMemberProperty($A$3, O121, $T$4)))</f>
        <v>Direcció i Administració</v>
      </c>
      <c r="W121" s="202" t="str">
        <f t="shared" si="15"/>
        <v/>
      </c>
      <c r="X121" s="202" t="str">
        <f>IF(_epmOfflineCondition_,"",IF(P121="TOTAL", " ", IF(P121="", "Total", _xll.EPMMemberProperty($A$3, P121, $U$4))))</f>
        <v/>
      </c>
      <c r="Y121" s="137"/>
      <c r="Z121" s="203"/>
      <c r="AA121" s="103"/>
      <c r="AB121" s="103">
        <v>10</v>
      </c>
      <c r="AC121" s="137">
        <f t="shared" si="16"/>
        <v>10</v>
      </c>
      <c r="AD121" s="137">
        <f t="shared" si="17"/>
        <v>10</v>
      </c>
      <c r="AE121" s="137">
        <f t="shared" si="18"/>
        <v>0</v>
      </c>
      <c r="AF121" s="137">
        <f t="shared" si="19"/>
        <v>10</v>
      </c>
      <c r="AG121" s="137">
        <f t="shared" si="20"/>
        <v>0</v>
      </c>
      <c r="AH121" s="137"/>
      <c r="AI121" s="137" t="str">
        <f>IF(_epmOfflineCondition_,"",IF(P121="TOTAL", "", _xll.EPMSaveComment(AH121, $A$3, N121, O121, P121, $E$5, $C$6, M121, $C$9, "TIPRETOT", $U$40, $C$13, $C$14)))</f>
        <v/>
      </c>
    </row>
    <row r="122" spans="13:35" x14ac:dyDescent="0.3">
      <c r="M122" s="114" t="str">
        <f>IF(_epmOfflineCondition_,"O0720100", _xll.EPMOlapMemberO("[ORGANIC_D].[PARENTH1].[O0720100]","","O0720100","","000"))</f>
        <v>O0720100</v>
      </c>
      <c r="N122" s="114" t="str">
        <f>IF(_epmOfflineCondition_,"E072D64100", _xll.EPMOlapMemberO("[ECONOMIC_D].[PARENTH1].[E072D64100]","","E072D64100","","000"))</f>
        <v>E072D64100</v>
      </c>
      <c r="O122" s="114" t="str">
        <f>IF(_epmOfflineCondition_,"F072D17900", _xll.EPMOlapMemberO("[FUNCTIONAL_D].[PARENTH1].[F072D17900]","","F072D17900","","000"))</f>
        <v>F072D17900</v>
      </c>
      <c r="P122" s="207" t="str">
        <f>IF(_epmOfflineCondition_,"PRDUMMY", _xll.EPMOlapMemberO("[PROJECTS_D].[PARENTH1].[PRDUMMY]","","PRDUMMY","","000"))</f>
        <v>PRDUMMY</v>
      </c>
      <c r="Q122" s="202" t="str">
        <f t="shared" si="12"/>
        <v>0100</v>
      </c>
      <c r="R122" s="202" t="str">
        <f>IF(_epmOfflineCondition_,"Agència Local d'Energia de Barcelona",IF(P122="TOTAL", " ", _xll.EPMMemberProperty($A$3, M122, $T$4)))</f>
        <v>Agència Local d'Energia de Barcelona</v>
      </c>
      <c r="S122" s="202" t="str">
        <f t="shared" si="13"/>
        <v>64100</v>
      </c>
      <c r="T122" s="202" t="str">
        <f>IF(_epmOfflineCondition_,"Aplicacions informàtiques",IF(P122="TOTAL", " ", _xll.EPMMemberProperty($A$3, N122, $T$4)))</f>
        <v>Aplicacions informàtiques</v>
      </c>
      <c r="U122" s="202" t="str">
        <f t="shared" si="14"/>
        <v>17900</v>
      </c>
      <c r="V122" s="202" t="str">
        <f>IF(_epmOfflineCondition_,"Direcció i Administració",IF(P122="TOTAL", " ", _xll.EPMMemberProperty($A$3, O122, $T$4)))</f>
        <v>Direcció i Administració</v>
      </c>
      <c r="W122" s="202" t="str">
        <f t="shared" si="15"/>
        <v/>
      </c>
      <c r="X122" s="202" t="str">
        <f>IF(_epmOfflineCondition_,"",IF(P122="TOTAL", " ", IF(P122="", "Total", _xll.EPMMemberProperty($A$3, P122, $U$4))))</f>
        <v/>
      </c>
      <c r="Y122" s="137">
        <v>12584</v>
      </c>
      <c r="Z122" s="203"/>
      <c r="AA122" s="103"/>
      <c r="AB122" s="103">
        <v>10</v>
      </c>
      <c r="AC122" s="137">
        <f t="shared" si="16"/>
        <v>10</v>
      </c>
      <c r="AD122" s="137">
        <f t="shared" si="17"/>
        <v>10</v>
      </c>
      <c r="AE122" s="137">
        <f t="shared" si="18"/>
        <v>0</v>
      </c>
      <c r="AF122" s="137">
        <f t="shared" si="19"/>
        <v>-12574</v>
      </c>
      <c r="AG122" s="137">
        <f t="shared" si="20"/>
        <v>-0.99920534011443107</v>
      </c>
      <c r="AH122" s="137"/>
      <c r="AI122" s="137" t="str">
        <f>IF(_epmOfflineCondition_,"",IF(P122="TOTAL", "", _xll.EPMSaveComment(AH122, $A$3, N122, O122, P122, $E$5, $C$6, M122, $C$9, "TIPRETOT", $U$40, $C$13, $C$14)))</f>
        <v/>
      </c>
    </row>
    <row r="123" spans="13:35" x14ac:dyDescent="0.3">
      <c r="M123" s="114" t="str">
        <f>IF(_epmOfflineCondition_,"O0720100", _xll.EPMOlapMemberO("[ORGANIC_D].[PARENTH1].[O0720100]","","O0720100","","000"))</f>
        <v>O0720100</v>
      </c>
      <c r="N123" s="114" t="str">
        <f>IF(_epmOfflineCondition_,"E072D65001", _xll.EPMOlapMemberO("[ECONOMIC_D].[PARENTH1].[E072D65001]","","E072D65001","","000"))</f>
        <v>E072D65001</v>
      </c>
      <c r="O123" s="114" t="str">
        <f>IF(_epmOfflineCondition_,"F072D17900", _xll.EPMOlapMemberO("[FUNCTIONAL_D].[PARENTH1].[F072D17900]","","F072D17900","","000"))</f>
        <v>F072D17900</v>
      </c>
      <c r="P123" s="207" t="str">
        <f>IF(_epmOfflineCondition_,"PRDUMMY", _xll.EPMOlapMemberO("[PROJECTS_D].[PARENTH1].[PRDUMMY]","","PRDUMMY","","000"))</f>
        <v>PRDUMMY</v>
      </c>
      <c r="Q123" s="202" t="str">
        <f t="shared" si="12"/>
        <v>0100</v>
      </c>
      <c r="R123" s="202" t="str">
        <f>IF(_epmOfflineCondition_,"Agència Local d'Energia de Barcelona",IF(P123="TOTAL", " ", _xll.EPMMemberProperty($A$3, M123, $T$4)))</f>
        <v>Agència Local d'Energia de Barcelona</v>
      </c>
      <c r="S123" s="202" t="str">
        <f t="shared" si="13"/>
        <v>65001</v>
      </c>
      <c r="T123" s="202" t="str">
        <f>IF(_epmOfflineCondition_,"Estalvi energia, energies renovables i altres",IF(P123="TOTAL", " ", _xll.EPMMemberProperty($A$3, N123, $T$4)))</f>
        <v>Estalvi energia, energies renovables i altres</v>
      </c>
      <c r="U123" s="202" t="str">
        <f t="shared" si="14"/>
        <v>17900</v>
      </c>
      <c r="V123" s="202" t="str">
        <f>IF(_epmOfflineCondition_,"Direcció i Administració",IF(P123="TOTAL", " ", _xll.EPMMemberProperty($A$3, O123, $T$4)))</f>
        <v>Direcció i Administració</v>
      </c>
      <c r="W123" s="202" t="str">
        <f t="shared" si="15"/>
        <v/>
      </c>
      <c r="X123" s="202" t="str">
        <f>IF(_epmOfflineCondition_,"",IF(P123="TOTAL", " ", IF(P123="", "Total", _xll.EPMMemberProperty($A$3, P123, $U$4))))</f>
        <v/>
      </c>
      <c r="Y123" s="137">
        <v>1146879.6299999999</v>
      </c>
      <c r="Z123" s="203"/>
      <c r="AA123" s="103"/>
      <c r="AB123" s="103">
        <v>229046.51</v>
      </c>
      <c r="AC123" s="137">
        <f t="shared" si="16"/>
        <v>229046.51</v>
      </c>
      <c r="AD123" s="137">
        <f t="shared" si="17"/>
        <v>229046.51</v>
      </c>
      <c r="AE123" s="137">
        <f t="shared" si="18"/>
        <v>0</v>
      </c>
      <c r="AF123" s="137">
        <f t="shared" si="19"/>
        <v>-917833.11999999988</v>
      </c>
      <c r="AG123" s="137">
        <f t="shared" si="20"/>
        <v>-0.80028722805025321</v>
      </c>
      <c r="AH123" s="137"/>
      <c r="AI123" s="137" t="str">
        <f>IF(_epmOfflineCondition_,"",IF(P123="TOTAL", "", _xll.EPMSaveComment(AH123, $A$3, N123, O123, P123, $E$5, $C$6, M123, $C$9, "TIPRETOT", $U$40, $C$13, $C$14)))</f>
        <v/>
      </c>
    </row>
    <row r="124" spans="13:35" x14ac:dyDescent="0.3">
      <c r="M124" s="114" t="str">
        <f>IF(_epmOfflineCondition_,"O0720100", _xll.EPMOlapMemberO("[ORGANIC_D].[PARENTH1].[O0720100]","","O0720100","","000"))</f>
        <v>O0720100</v>
      </c>
      <c r="N124" s="114" t="str">
        <f>IF(_epmOfflineCondition_,"E072D74923", _xll.EPMOlapMemberO("[ECONOMIC_D].[PARENTH1].[E072D74923]","","E072D74923","","000"))</f>
        <v>E072D74923</v>
      </c>
      <c r="O124" s="114" t="str">
        <f>IF(_epmOfflineCondition_,"F072D17900", _xll.EPMOlapMemberO("[FUNCTIONAL_D].[PARENTH1].[F072D17900]","","F072D17900","","000"))</f>
        <v>F072D17900</v>
      </c>
      <c r="P124" s="207" t="str">
        <f>IF(_epmOfflineCondition_,"PRDUMMY", _xll.EPMOlapMemberO("[PROJECTS_D].[PARENTH1].[PRDUMMY]","","PRDUMMY","","000"))</f>
        <v>PRDUMMY</v>
      </c>
      <c r="Q124" s="202" t="str">
        <f t="shared" si="12"/>
        <v>0100</v>
      </c>
      <c r="R124" s="202" t="str">
        <f>IF(_epmOfflineCondition_,"Agència Local d'Energia de Barcelona",IF(P124="TOTAL", " ", _xll.EPMMemberProperty($A$3, M124, $T$4)))</f>
        <v>Agència Local d'Energia de Barcelona</v>
      </c>
      <c r="S124" s="202" t="str">
        <f t="shared" si="13"/>
        <v>74923</v>
      </c>
      <c r="T124" s="202" t="str">
        <f>IF(_epmOfflineCondition_,"Central cogeneració energies Zona Franca",IF(P124="TOTAL", " ", _xll.EPMMemberProperty($A$3, N124, $T$4)))</f>
        <v>Central cogeneració energies Zona Franca</v>
      </c>
      <c r="U124" s="202" t="str">
        <f t="shared" si="14"/>
        <v>17900</v>
      </c>
      <c r="V124" s="202" t="str">
        <f>IF(_epmOfflineCondition_,"Direcció i Administració",IF(P124="TOTAL", " ", _xll.EPMMemberProperty($A$3, O124, $T$4)))</f>
        <v>Direcció i Administració</v>
      </c>
      <c r="W124" s="202" t="str">
        <f t="shared" si="15"/>
        <v/>
      </c>
      <c r="X124" s="202" t="str">
        <f>IF(_epmOfflineCondition_,"",IF(P124="TOTAL", " ", IF(P124="", "Total", _xll.EPMMemberProperty($A$3, P124, $U$4))))</f>
        <v/>
      </c>
      <c r="Y124" s="137"/>
      <c r="Z124" s="203"/>
      <c r="AA124" s="103"/>
      <c r="AB124" s="103">
        <v>10</v>
      </c>
      <c r="AC124" s="137">
        <f t="shared" si="16"/>
        <v>10</v>
      </c>
      <c r="AD124" s="137">
        <f t="shared" si="17"/>
        <v>10</v>
      </c>
      <c r="AE124" s="137">
        <f t="shared" si="18"/>
        <v>0</v>
      </c>
      <c r="AF124" s="137">
        <f t="shared" si="19"/>
        <v>10</v>
      </c>
      <c r="AG124" s="137">
        <f t="shared" si="20"/>
        <v>0</v>
      </c>
      <c r="AH124" s="137"/>
      <c r="AI124" s="137" t="str">
        <f>IF(_epmOfflineCondition_,"",IF(P124="TOTAL", "", _xll.EPMSaveComment(AH124, $A$3, N124, O124, P124, $E$5, $C$6, M124, $C$9, "TIPRETOT", $U$40, $C$13, $C$14)))</f>
        <v/>
      </c>
    </row>
    <row r="125" spans="13:35" x14ac:dyDescent="0.3">
      <c r="M125" s="114" t="str">
        <f>IF(_epmOfflineCondition_,"O0720100", _xll.EPMOlapMemberO("[ORGANIC_D].[PARENTH1].[O0720100]","","O0720100","","000"))</f>
        <v>O0720100</v>
      </c>
      <c r="N125" s="114" t="str">
        <f>IF(_epmOfflineCondition_,"E072D74923", _xll.EPMOlapMemberO("[ECONOMIC_D].[PARENTH1].[E072D74923]","","E072D74923","","000"))</f>
        <v>E072D74923</v>
      </c>
      <c r="O125" s="114" t="str">
        <f>IF(_epmOfflineCondition_,"F072D17900", _xll.EPMOlapMemberO("[FUNCTIONAL_D].[PARENTH1].[F072D17900]","","F072D17900","","000"))</f>
        <v>F072D17900</v>
      </c>
      <c r="P125" s="114" t="str">
        <f>IF(_epmOfflineCondition_,"TOTAL", _xll.FPMXLClient.TechnicalCategory.EPMLocalMember("TOTAL","012","000"))</f>
        <v>TOTAL</v>
      </c>
      <c r="Q125" s="193" t="str">
        <f t="shared" si="12"/>
        <v>TOTAL</v>
      </c>
      <c r="R125" s="193" t="str">
        <f>IF(_epmOfflineCondition_," ",IF(P125="TOTAL", " ", _xll.EPMMemberProperty($A$3, M125, $T$4)))</f>
        <v xml:space="preserve"> </v>
      </c>
      <c r="S125" s="193" t="str">
        <f t="shared" si="13"/>
        <v xml:space="preserve"> </v>
      </c>
      <c r="T125" s="193" t="str">
        <f>IF(_epmOfflineCondition_," ",IF(P125="TOTAL", " ", _xll.EPMMemberProperty($A$3, N125, $T$4)))</f>
        <v xml:space="preserve"> </v>
      </c>
      <c r="U125" s="193" t="str">
        <f t="shared" si="14"/>
        <v xml:space="preserve"> </v>
      </c>
      <c r="V125" s="193" t="str">
        <f>IF(_epmOfflineCondition_," ",IF(P125="TOTAL", " ", _xll.EPMMemberProperty($A$3, O125, $T$4)))</f>
        <v xml:space="preserve"> </v>
      </c>
      <c r="W125" s="193" t="str">
        <f t="shared" si="15"/>
        <v xml:space="preserve"> </v>
      </c>
      <c r="X125" s="193" t="str">
        <f>IF(_epmOfflineCondition_," ",IF(P125="TOTAL", " ", IF(P125="", "Total", _xll.EPMMemberProperty($A$3, P125, $U$4))))</f>
        <v xml:space="preserve"> </v>
      </c>
      <c r="Y125" s="193">
        <f t="shared" ref="Y125:AC125" si="21">SUM(Y51:Y124)</f>
        <v>2015393.8699999999</v>
      </c>
      <c r="Z125" s="193">
        <f t="shared" si="21"/>
        <v>0</v>
      </c>
      <c r="AA125" s="193">
        <f t="shared" si="21"/>
        <v>0</v>
      </c>
      <c r="AB125" s="193">
        <f t="shared" si="21"/>
        <v>1368009.96</v>
      </c>
      <c r="AC125" s="193">
        <f t="shared" si="21"/>
        <v>1368009.96</v>
      </c>
      <c r="AD125" s="193">
        <f t="shared" si="17"/>
        <v>1368009.96</v>
      </c>
      <c r="AE125" s="193">
        <f t="shared" si="18"/>
        <v>0</v>
      </c>
      <c r="AF125" s="193">
        <f t="shared" si="19"/>
        <v>-647383.90999999992</v>
      </c>
      <c r="AG125" s="193">
        <f t="shared" si="20"/>
        <v>-0.32121954901053656</v>
      </c>
      <c r="AH125" s="193"/>
      <c r="AI125" s="193" t="str">
        <f>IF(_epmOfflineCondition_,"",IF(P125="TOTAL", "", _xll.EPMSaveComment(AH125, $A$3, N125, O125, P125, $E$5, $C$6, M125, $C$9, "TIPRETOT", $U$40, $C$13, $C$14)))</f>
        <v/>
      </c>
    </row>
    <row r="126" spans="13:35" x14ac:dyDescent="0.3">
      <c r="AE126"/>
      <c r="AG126"/>
    </row>
    <row r="127" spans="13:35" x14ac:dyDescent="0.3">
      <c r="AE127"/>
      <c r="AG127"/>
    </row>
    <row r="128" spans="13:35" x14ac:dyDescent="0.3">
      <c r="AE128"/>
      <c r="AG128"/>
    </row>
    <row r="129" spans="27:33" x14ac:dyDescent="0.3">
      <c r="AE129"/>
      <c r="AG129"/>
    </row>
    <row r="130" spans="27:33" x14ac:dyDescent="0.3">
      <c r="AE130"/>
      <c r="AG130"/>
    </row>
    <row r="131" spans="27:33" x14ac:dyDescent="0.3">
      <c r="AA131" s="169"/>
    </row>
    <row r="132" spans="27:33" x14ac:dyDescent="0.3">
      <c r="AA132" s="169"/>
    </row>
    <row r="133" spans="27:33" x14ac:dyDescent="0.3">
      <c r="AA133" s="169"/>
    </row>
    <row r="134" spans="27:33" x14ac:dyDescent="0.3">
      <c r="AA134" s="169"/>
    </row>
    <row r="135" spans="27:33" x14ac:dyDescent="0.3">
      <c r="AA135" s="169"/>
    </row>
    <row r="136" spans="27:33" x14ac:dyDescent="0.3">
      <c r="AA136" s="169"/>
    </row>
    <row r="137" spans="27:33" x14ac:dyDescent="0.3">
      <c r="AA137" s="169"/>
    </row>
    <row r="138" spans="27:33" x14ac:dyDescent="0.3">
      <c r="AA138" s="169"/>
    </row>
    <row r="139" spans="27:33" x14ac:dyDescent="0.3">
      <c r="AA139" s="169"/>
    </row>
    <row r="140" spans="27:33" x14ac:dyDescent="0.3">
      <c r="AA140" s="169"/>
    </row>
    <row r="141" spans="27:33" x14ac:dyDescent="0.3">
      <c r="AA141" s="169"/>
    </row>
    <row r="142" spans="27:33" x14ac:dyDescent="0.3">
      <c r="AA142" s="169"/>
    </row>
    <row r="143" spans="27:33" x14ac:dyDescent="0.3">
      <c r="AE143"/>
      <c r="AG143"/>
    </row>
    <row r="144" spans="27:33" x14ac:dyDescent="0.3">
      <c r="AA144" s="169"/>
    </row>
    <row r="145" spans="27:27" x14ac:dyDescent="0.3">
      <c r="AA145" s="169"/>
    </row>
    <row r="146" spans="27:27" x14ac:dyDescent="0.3">
      <c r="AA146" s="169"/>
    </row>
    <row r="147" spans="27:27" x14ac:dyDescent="0.3">
      <c r="AA147" s="169"/>
    </row>
    <row r="148" spans="27:27" x14ac:dyDescent="0.3">
      <c r="AA148" s="169"/>
    </row>
    <row r="149" spans="27:27" x14ac:dyDescent="0.3">
      <c r="AA149" s="169"/>
    </row>
    <row r="150" spans="27:27" x14ac:dyDescent="0.3">
      <c r="AA150" s="169"/>
    </row>
    <row r="151" spans="27:27" x14ac:dyDescent="0.3">
      <c r="AA151" s="169"/>
    </row>
    <row r="152" spans="27:27" x14ac:dyDescent="0.3">
      <c r="AA152" s="169"/>
    </row>
    <row r="153" spans="27:27" x14ac:dyDescent="0.3">
      <c r="AA153" s="169"/>
    </row>
    <row r="154" spans="27:27" x14ac:dyDescent="0.3">
      <c r="AA154" s="169"/>
    </row>
    <row r="155" spans="27:27" x14ac:dyDescent="0.3">
      <c r="AA155" s="169"/>
    </row>
    <row r="156" spans="27:27" x14ac:dyDescent="0.3">
      <c r="AA156" s="169"/>
    </row>
    <row r="157" spans="27:27" x14ac:dyDescent="0.3">
      <c r="AA157" s="169"/>
    </row>
    <row r="158" spans="27:27" x14ac:dyDescent="0.3">
      <c r="AA158" s="169"/>
    </row>
    <row r="159" spans="27:27" x14ac:dyDescent="0.3">
      <c r="AA159" s="169"/>
    </row>
    <row r="160" spans="27:27" x14ac:dyDescent="0.3">
      <c r="AA160" s="169"/>
    </row>
    <row r="161" spans="27:27" x14ac:dyDescent="0.3">
      <c r="AA161" s="169"/>
    </row>
    <row r="162" spans="27:27" x14ac:dyDescent="0.3">
      <c r="AA162" s="169"/>
    </row>
    <row r="163" spans="27:27" x14ac:dyDescent="0.3">
      <c r="AA163" s="169"/>
    </row>
    <row r="164" spans="27:27" x14ac:dyDescent="0.3">
      <c r="AA164" s="169"/>
    </row>
    <row r="165" spans="27:27" x14ac:dyDescent="0.3">
      <c r="AA165" s="169"/>
    </row>
    <row r="166" spans="27:27" x14ac:dyDescent="0.3">
      <c r="AA166" s="169"/>
    </row>
    <row r="167" spans="27:27" x14ac:dyDescent="0.3">
      <c r="AA167" s="169"/>
    </row>
    <row r="168" spans="27:27" x14ac:dyDescent="0.3">
      <c r="AA168" s="169"/>
    </row>
    <row r="169" spans="27:27" x14ac:dyDescent="0.3">
      <c r="AA169" s="169"/>
    </row>
    <row r="170" spans="27:27" x14ac:dyDescent="0.3">
      <c r="AA170" s="169"/>
    </row>
    <row r="171" spans="27:27" x14ac:dyDescent="0.3">
      <c r="AA171" s="169"/>
    </row>
    <row r="172" spans="27:27" x14ac:dyDescent="0.3">
      <c r="AA172" s="169"/>
    </row>
    <row r="173" spans="27:27" x14ac:dyDescent="0.3">
      <c r="AA173" s="169"/>
    </row>
    <row r="174" spans="27:27" x14ac:dyDescent="0.3">
      <c r="AA174" s="169"/>
    </row>
    <row r="175" spans="27:27" x14ac:dyDescent="0.3">
      <c r="AA175" s="169"/>
    </row>
    <row r="176" spans="27:27" x14ac:dyDescent="0.3">
      <c r="AA176" s="169"/>
    </row>
    <row r="177" spans="27:27" x14ac:dyDescent="0.3">
      <c r="AA177" s="169"/>
    </row>
    <row r="178" spans="27:27" x14ac:dyDescent="0.3">
      <c r="AA178" s="169"/>
    </row>
    <row r="179" spans="27:27" x14ac:dyDescent="0.3">
      <c r="AA179" s="169"/>
    </row>
    <row r="180" spans="27:27" x14ac:dyDescent="0.3">
      <c r="AA180" s="169"/>
    </row>
    <row r="181" spans="27:27" x14ac:dyDescent="0.3">
      <c r="AA181" s="169"/>
    </row>
    <row r="182" spans="27:27" x14ac:dyDescent="0.3">
      <c r="AA182" s="169"/>
    </row>
    <row r="183" spans="27:27" x14ac:dyDescent="0.3">
      <c r="AA183" s="169"/>
    </row>
    <row r="184" spans="27:27" x14ac:dyDescent="0.3">
      <c r="AA184" s="169"/>
    </row>
    <row r="185" spans="27:27" x14ac:dyDescent="0.3">
      <c r="AA185" s="169"/>
    </row>
    <row r="186" spans="27:27" x14ac:dyDescent="0.3">
      <c r="AA186" s="169"/>
    </row>
    <row r="187" spans="27:27" x14ac:dyDescent="0.3">
      <c r="AA187" s="169"/>
    </row>
    <row r="188" spans="27:27" x14ac:dyDescent="0.3">
      <c r="AA188" s="169"/>
    </row>
    <row r="189" spans="27:27" x14ac:dyDescent="0.3">
      <c r="AA189" s="169"/>
    </row>
    <row r="190" spans="27:27" x14ac:dyDescent="0.3">
      <c r="AA190" s="169"/>
    </row>
    <row r="191" spans="27:27" x14ac:dyDescent="0.3">
      <c r="AA191" s="169"/>
    </row>
    <row r="192" spans="27:27" x14ac:dyDescent="0.3">
      <c r="AA192" s="169"/>
    </row>
    <row r="193" spans="27:27" x14ac:dyDescent="0.3">
      <c r="AA193" s="169"/>
    </row>
    <row r="194" spans="27:27" x14ac:dyDescent="0.3">
      <c r="AA194" s="169"/>
    </row>
    <row r="195" spans="27:27" x14ac:dyDescent="0.3">
      <c r="AA195" s="169"/>
    </row>
    <row r="196" spans="27:27" x14ac:dyDescent="0.3">
      <c r="AA196" s="169"/>
    </row>
    <row r="197" spans="27:27" x14ac:dyDescent="0.3">
      <c r="AA197" s="169"/>
    </row>
    <row r="198" spans="27:27" x14ac:dyDescent="0.3">
      <c r="AA198" s="169"/>
    </row>
    <row r="199" spans="27:27" x14ac:dyDescent="0.3">
      <c r="AA199" s="169"/>
    </row>
    <row r="200" spans="27:27" x14ac:dyDescent="0.3">
      <c r="AA200" s="169"/>
    </row>
    <row r="201" spans="27:27" x14ac:dyDescent="0.3">
      <c r="AA201" s="169"/>
    </row>
    <row r="202" spans="27:27" x14ac:dyDescent="0.3">
      <c r="AA202" s="169"/>
    </row>
    <row r="203" spans="27:27" x14ac:dyDescent="0.3">
      <c r="AA203" s="169"/>
    </row>
    <row r="204" spans="27:27" x14ac:dyDescent="0.3">
      <c r="AA204" s="169"/>
    </row>
    <row r="205" spans="27:27" x14ac:dyDescent="0.3">
      <c r="AA205" s="169"/>
    </row>
    <row r="206" spans="27:27" x14ac:dyDescent="0.3">
      <c r="AA206" s="169"/>
    </row>
    <row r="207" spans="27:27" x14ac:dyDescent="0.3">
      <c r="AA207" s="169"/>
    </row>
    <row r="208" spans="27:27" x14ac:dyDescent="0.3">
      <c r="AA208" s="169"/>
    </row>
    <row r="209" spans="27:27" x14ac:dyDescent="0.3">
      <c r="AA209" s="169"/>
    </row>
    <row r="210" spans="27:27" x14ac:dyDescent="0.3">
      <c r="AA210" s="169"/>
    </row>
    <row r="211" spans="27:27" x14ac:dyDescent="0.3">
      <c r="AA211" s="169"/>
    </row>
    <row r="212" spans="27:27" x14ac:dyDescent="0.3">
      <c r="AA212" s="169"/>
    </row>
    <row r="213" spans="27:27" x14ac:dyDescent="0.3">
      <c r="AA213" s="169"/>
    </row>
    <row r="214" spans="27:27" x14ac:dyDescent="0.3">
      <c r="AA214" s="169"/>
    </row>
    <row r="215" spans="27:27" x14ac:dyDescent="0.3">
      <c r="AA215" s="169"/>
    </row>
    <row r="216" spans="27:27" x14ac:dyDescent="0.3">
      <c r="AA216" s="169"/>
    </row>
    <row r="217" spans="27:27" x14ac:dyDescent="0.3">
      <c r="AA217" s="169"/>
    </row>
    <row r="218" spans="27:27" x14ac:dyDescent="0.3">
      <c r="AA218" s="169"/>
    </row>
    <row r="219" spans="27:27" x14ac:dyDescent="0.3">
      <c r="AA219" s="169"/>
    </row>
    <row r="220" spans="27:27" x14ac:dyDescent="0.3">
      <c r="AA220" s="169"/>
    </row>
    <row r="221" spans="27:27" x14ac:dyDescent="0.3">
      <c r="AA221" s="169"/>
    </row>
    <row r="222" spans="27:27" x14ac:dyDescent="0.3">
      <c r="AA222" s="169"/>
    </row>
    <row r="223" spans="27:27" x14ac:dyDescent="0.3">
      <c r="AA223" s="169"/>
    </row>
    <row r="224" spans="27:27" x14ac:dyDescent="0.3">
      <c r="AA224" s="169"/>
    </row>
    <row r="225" spans="27:27" x14ac:dyDescent="0.3">
      <c r="AA225" s="169"/>
    </row>
    <row r="226" spans="27:27" x14ac:dyDescent="0.3">
      <c r="AA226" s="169"/>
    </row>
    <row r="227" spans="27:27" x14ac:dyDescent="0.3">
      <c r="AA227" s="169"/>
    </row>
    <row r="228" spans="27:27" x14ac:dyDescent="0.3">
      <c r="AA228" s="169"/>
    </row>
    <row r="229" spans="27:27" x14ac:dyDescent="0.3">
      <c r="AA229" s="169"/>
    </row>
    <row r="230" spans="27:27" x14ac:dyDescent="0.3">
      <c r="AA230" s="169"/>
    </row>
    <row r="231" spans="27:27" x14ac:dyDescent="0.3">
      <c r="AA231" s="169"/>
    </row>
    <row r="232" spans="27:27" x14ac:dyDescent="0.3">
      <c r="AA232" s="169"/>
    </row>
    <row r="233" spans="27:27" x14ac:dyDescent="0.3">
      <c r="AA233" s="169"/>
    </row>
    <row r="234" spans="27:27" x14ac:dyDescent="0.3">
      <c r="AA234" s="169"/>
    </row>
    <row r="235" spans="27:27" x14ac:dyDescent="0.3">
      <c r="AA235" s="169"/>
    </row>
    <row r="236" spans="27:27" x14ac:dyDescent="0.3">
      <c r="AA236" s="169"/>
    </row>
    <row r="237" spans="27:27" x14ac:dyDescent="0.3">
      <c r="AA237" s="169"/>
    </row>
    <row r="238" spans="27:27" x14ac:dyDescent="0.3">
      <c r="AA238" s="169"/>
    </row>
    <row r="239" spans="27:27" x14ac:dyDescent="0.3">
      <c r="AA239" s="169"/>
    </row>
    <row r="240" spans="27:27" x14ac:dyDescent="0.3">
      <c r="AA240" s="169"/>
    </row>
    <row r="241" spans="27:27" x14ac:dyDescent="0.3">
      <c r="AA241" s="169"/>
    </row>
    <row r="242" spans="27:27" x14ac:dyDescent="0.3">
      <c r="AA242" s="169"/>
    </row>
    <row r="243" spans="27:27" x14ac:dyDescent="0.3">
      <c r="AA243" s="169"/>
    </row>
    <row r="244" spans="27:27" x14ac:dyDescent="0.3">
      <c r="AA244" s="169"/>
    </row>
    <row r="245" spans="27:27" x14ac:dyDescent="0.3">
      <c r="AA245" s="169"/>
    </row>
    <row r="246" spans="27:27" x14ac:dyDescent="0.3">
      <c r="AA246" s="169"/>
    </row>
    <row r="247" spans="27:27" x14ac:dyDescent="0.3">
      <c r="AA247" s="169"/>
    </row>
    <row r="248" spans="27:27" x14ac:dyDescent="0.3">
      <c r="AA248" s="169"/>
    </row>
    <row r="249" spans="27:27" x14ac:dyDescent="0.3">
      <c r="AA249" s="169"/>
    </row>
    <row r="250" spans="27:27" x14ac:dyDescent="0.3">
      <c r="AA250" s="169"/>
    </row>
    <row r="251" spans="27:27" x14ac:dyDescent="0.3">
      <c r="AA251" s="169"/>
    </row>
    <row r="252" spans="27:27" x14ac:dyDescent="0.3">
      <c r="AA252" s="169"/>
    </row>
    <row r="253" spans="27:27" x14ac:dyDescent="0.3">
      <c r="AA253" s="169"/>
    </row>
    <row r="254" spans="27:27" x14ac:dyDescent="0.3">
      <c r="AA254" s="169"/>
    </row>
    <row r="255" spans="27:27" x14ac:dyDescent="0.3">
      <c r="AA255" s="169"/>
    </row>
    <row r="256" spans="27:27" x14ac:dyDescent="0.3">
      <c r="AA256" s="169"/>
    </row>
    <row r="257" spans="27:27" x14ac:dyDescent="0.3">
      <c r="AA257" s="169"/>
    </row>
    <row r="258" spans="27:27" x14ac:dyDescent="0.3">
      <c r="AA258" s="169"/>
    </row>
    <row r="259" spans="27:27" x14ac:dyDescent="0.3">
      <c r="AA259" s="169"/>
    </row>
    <row r="260" spans="27:27" x14ac:dyDescent="0.3">
      <c r="AA260" s="169"/>
    </row>
    <row r="261" spans="27:27" x14ac:dyDescent="0.3">
      <c r="AA261" s="169"/>
    </row>
    <row r="262" spans="27:27" x14ac:dyDescent="0.3">
      <c r="AA262" s="169"/>
    </row>
    <row r="263" spans="27:27" x14ac:dyDescent="0.3">
      <c r="AA263" s="169"/>
    </row>
    <row r="264" spans="27:27" x14ac:dyDescent="0.3">
      <c r="AA264" s="169"/>
    </row>
    <row r="265" spans="27:27" x14ac:dyDescent="0.3">
      <c r="AA265" s="169"/>
    </row>
    <row r="266" spans="27:27" x14ac:dyDescent="0.3">
      <c r="AA266" s="169"/>
    </row>
    <row r="267" spans="27:27" x14ac:dyDescent="0.3">
      <c r="AA267" s="169"/>
    </row>
    <row r="268" spans="27:27" x14ac:dyDescent="0.3">
      <c r="AA268" s="169"/>
    </row>
    <row r="269" spans="27:27" x14ac:dyDescent="0.3">
      <c r="AA269" s="169"/>
    </row>
    <row r="270" spans="27:27" x14ac:dyDescent="0.3">
      <c r="AA270" s="169"/>
    </row>
    <row r="271" spans="27:27" x14ac:dyDescent="0.3">
      <c r="AA271" s="169"/>
    </row>
    <row r="272" spans="27:27" x14ac:dyDescent="0.3">
      <c r="AA272" s="169"/>
    </row>
    <row r="273" spans="27:27" x14ac:dyDescent="0.3">
      <c r="AA273" s="169"/>
    </row>
    <row r="274" spans="27:27" x14ac:dyDescent="0.3">
      <c r="AA274" s="169"/>
    </row>
    <row r="275" spans="27:27" x14ac:dyDescent="0.3">
      <c r="AA275" s="169"/>
    </row>
    <row r="276" spans="27:27" x14ac:dyDescent="0.3">
      <c r="AA276" s="169"/>
    </row>
    <row r="277" spans="27:27" x14ac:dyDescent="0.3">
      <c r="AA277" s="169"/>
    </row>
    <row r="278" spans="27:27" x14ac:dyDescent="0.3">
      <c r="AA278" s="169"/>
    </row>
    <row r="279" spans="27:27" x14ac:dyDescent="0.3">
      <c r="AA279" s="169"/>
    </row>
    <row r="280" spans="27:27" x14ac:dyDescent="0.3">
      <c r="AA280" s="169"/>
    </row>
    <row r="281" spans="27:27" x14ac:dyDescent="0.3">
      <c r="AA281" s="169"/>
    </row>
    <row r="282" spans="27:27" x14ac:dyDescent="0.3">
      <c r="AA282" s="169"/>
    </row>
    <row r="283" spans="27:27" x14ac:dyDescent="0.3">
      <c r="AA283" s="169"/>
    </row>
    <row r="284" spans="27:27" x14ac:dyDescent="0.3">
      <c r="AA284" s="169"/>
    </row>
    <row r="285" spans="27:27" x14ac:dyDescent="0.3">
      <c r="AA285" s="169"/>
    </row>
    <row r="286" spans="27:27" x14ac:dyDescent="0.3">
      <c r="AA286" s="169"/>
    </row>
    <row r="287" spans="27:27" x14ac:dyDescent="0.3">
      <c r="AA287" s="169"/>
    </row>
    <row r="288" spans="27:27" x14ac:dyDescent="0.3">
      <c r="AA288" s="169"/>
    </row>
    <row r="289" spans="27:27" x14ac:dyDescent="0.3">
      <c r="AA289" s="169"/>
    </row>
    <row r="290" spans="27:27" x14ac:dyDescent="0.3">
      <c r="AA290" s="169"/>
    </row>
    <row r="291" spans="27:27" x14ac:dyDescent="0.3">
      <c r="AA291" s="169"/>
    </row>
    <row r="292" spans="27:27" x14ac:dyDescent="0.3">
      <c r="AA292" s="169"/>
    </row>
    <row r="293" spans="27:27" x14ac:dyDescent="0.3">
      <c r="AA293" s="169"/>
    </row>
    <row r="294" spans="27:27" x14ac:dyDescent="0.3">
      <c r="AA294" s="169"/>
    </row>
    <row r="295" spans="27:27" x14ac:dyDescent="0.3">
      <c r="AA295" s="169"/>
    </row>
    <row r="296" spans="27:27" x14ac:dyDescent="0.3">
      <c r="AA296" s="169"/>
    </row>
    <row r="297" spans="27:27" x14ac:dyDescent="0.3">
      <c r="AA297" s="169"/>
    </row>
    <row r="298" spans="27:27" x14ac:dyDescent="0.3">
      <c r="AA298" s="169"/>
    </row>
    <row r="299" spans="27:27" x14ac:dyDescent="0.3">
      <c r="AA299" s="169"/>
    </row>
    <row r="300" spans="27:27" x14ac:dyDescent="0.3">
      <c r="AA300" s="169"/>
    </row>
    <row r="301" spans="27:27" x14ac:dyDescent="0.3">
      <c r="AA301" s="169"/>
    </row>
    <row r="302" spans="27:27" x14ac:dyDescent="0.3">
      <c r="AA302" s="169"/>
    </row>
    <row r="303" spans="27:27" x14ac:dyDescent="0.3">
      <c r="AA303" s="169"/>
    </row>
    <row r="304" spans="27:27" x14ac:dyDescent="0.3">
      <c r="AA304" s="169"/>
    </row>
    <row r="305" spans="27:27" x14ac:dyDescent="0.3">
      <c r="AA305" s="169"/>
    </row>
    <row r="306" spans="27:27" x14ac:dyDescent="0.3">
      <c r="AA306" s="169"/>
    </row>
    <row r="307" spans="27:27" x14ac:dyDescent="0.3">
      <c r="AA307" s="169"/>
    </row>
    <row r="308" spans="27:27" x14ac:dyDescent="0.3">
      <c r="AA308" s="169"/>
    </row>
    <row r="309" spans="27:27" x14ac:dyDescent="0.3">
      <c r="AA309" s="169"/>
    </row>
    <row r="310" spans="27:27" x14ac:dyDescent="0.3">
      <c r="AA310" s="169"/>
    </row>
    <row r="311" spans="27:27" x14ac:dyDescent="0.3">
      <c r="AA311" s="169"/>
    </row>
    <row r="312" spans="27:27" x14ac:dyDescent="0.3">
      <c r="AA312" s="169"/>
    </row>
    <row r="313" spans="27:27" x14ac:dyDescent="0.3">
      <c r="AA313" s="169"/>
    </row>
    <row r="314" spans="27:27" x14ac:dyDescent="0.3">
      <c r="AA314" s="169"/>
    </row>
    <row r="315" spans="27:27" x14ac:dyDescent="0.3">
      <c r="AA315" s="169"/>
    </row>
    <row r="316" spans="27:27" x14ac:dyDescent="0.3">
      <c r="AA316" s="169"/>
    </row>
    <row r="317" spans="27:27" x14ac:dyDescent="0.3">
      <c r="AA317" s="169"/>
    </row>
    <row r="318" spans="27:27" x14ac:dyDescent="0.3">
      <c r="AA318" s="169"/>
    </row>
    <row r="319" spans="27:27" x14ac:dyDescent="0.3">
      <c r="AA319" s="169"/>
    </row>
    <row r="320" spans="27:27" x14ac:dyDescent="0.3">
      <c r="AA320" s="169"/>
    </row>
    <row r="321" spans="27:27" x14ac:dyDescent="0.3">
      <c r="AA321" s="169"/>
    </row>
    <row r="322" spans="27:27" x14ac:dyDescent="0.3">
      <c r="AA322" s="169"/>
    </row>
    <row r="323" spans="27:27" x14ac:dyDescent="0.3">
      <c r="AA323" s="169"/>
    </row>
    <row r="324" spans="27:27" x14ac:dyDescent="0.3">
      <c r="AA324" s="169"/>
    </row>
    <row r="325" spans="27:27" x14ac:dyDescent="0.3">
      <c r="AA325" s="169"/>
    </row>
    <row r="326" spans="27:27" x14ac:dyDescent="0.3">
      <c r="AA326" s="169"/>
    </row>
    <row r="327" spans="27:27" x14ac:dyDescent="0.3">
      <c r="AA327" s="169"/>
    </row>
    <row r="328" spans="27:27" x14ac:dyDescent="0.3">
      <c r="AA328" s="169"/>
    </row>
    <row r="329" spans="27:27" x14ac:dyDescent="0.3">
      <c r="AA329" s="169"/>
    </row>
    <row r="330" spans="27:27" x14ac:dyDescent="0.3">
      <c r="AA330" s="169"/>
    </row>
    <row r="331" spans="27:27" x14ac:dyDescent="0.3">
      <c r="AA331" s="169"/>
    </row>
    <row r="332" spans="27:27" x14ac:dyDescent="0.3">
      <c r="AA332" s="169"/>
    </row>
    <row r="333" spans="27:27" x14ac:dyDescent="0.3">
      <c r="AA333" s="169"/>
    </row>
    <row r="334" spans="27:27" x14ac:dyDescent="0.3">
      <c r="AA334" s="169"/>
    </row>
    <row r="335" spans="27:27" x14ac:dyDescent="0.3">
      <c r="AA335" s="169"/>
    </row>
    <row r="336" spans="27:27" x14ac:dyDescent="0.3">
      <c r="AA336" s="169"/>
    </row>
    <row r="337" spans="27:27" x14ac:dyDescent="0.3">
      <c r="AA337" s="169"/>
    </row>
    <row r="338" spans="27:27" x14ac:dyDescent="0.3">
      <c r="AA338" s="169"/>
    </row>
    <row r="339" spans="27:27" x14ac:dyDescent="0.3">
      <c r="AA339" s="169"/>
    </row>
    <row r="340" spans="27:27" x14ac:dyDescent="0.3">
      <c r="AA340" s="169"/>
    </row>
    <row r="341" spans="27:27" x14ac:dyDescent="0.3">
      <c r="AA341" s="169"/>
    </row>
    <row r="342" spans="27:27" x14ac:dyDescent="0.3">
      <c r="AA342" s="169"/>
    </row>
    <row r="343" spans="27:27" x14ac:dyDescent="0.3">
      <c r="AA343" s="169"/>
    </row>
    <row r="344" spans="27:27" x14ac:dyDescent="0.3">
      <c r="AA344" s="169"/>
    </row>
    <row r="345" spans="27:27" x14ac:dyDescent="0.3">
      <c r="AA345" s="169"/>
    </row>
    <row r="346" spans="27:27" x14ac:dyDescent="0.3">
      <c r="AA346" s="169"/>
    </row>
    <row r="347" spans="27:27" x14ac:dyDescent="0.3">
      <c r="AA347" s="169"/>
    </row>
    <row r="348" spans="27:27" x14ac:dyDescent="0.3">
      <c r="AA348" s="169"/>
    </row>
    <row r="349" spans="27:27" x14ac:dyDescent="0.3">
      <c r="AA349" s="169"/>
    </row>
    <row r="350" spans="27:27" x14ac:dyDescent="0.3">
      <c r="AA350" s="169"/>
    </row>
    <row r="351" spans="27:27" x14ac:dyDescent="0.3">
      <c r="AA351" s="169"/>
    </row>
    <row r="352" spans="27:27" x14ac:dyDescent="0.3">
      <c r="AA352" s="169"/>
    </row>
    <row r="353" spans="27:27" x14ac:dyDescent="0.3">
      <c r="AA353" s="169"/>
    </row>
    <row r="354" spans="27:27" x14ac:dyDescent="0.3">
      <c r="AA354" s="169"/>
    </row>
    <row r="355" spans="27:27" x14ac:dyDescent="0.3">
      <c r="AA355" s="169"/>
    </row>
    <row r="356" spans="27:27" x14ac:dyDescent="0.3">
      <c r="AA356" s="169"/>
    </row>
    <row r="357" spans="27:27" x14ac:dyDescent="0.3">
      <c r="AA357" s="169"/>
    </row>
    <row r="358" spans="27:27" x14ac:dyDescent="0.3">
      <c r="AA358" s="169"/>
    </row>
    <row r="359" spans="27:27" x14ac:dyDescent="0.3">
      <c r="AA359" s="169"/>
    </row>
    <row r="360" spans="27:27" x14ac:dyDescent="0.3">
      <c r="AA360" s="169"/>
    </row>
    <row r="361" spans="27:27" x14ac:dyDescent="0.3">
      <c r="AA361" s="169"/>
    </row>
    <row r="362" spans="27:27" x14ac:dyDescent="0.3">
      <c r="AA362" s="169"/>
    </row>
    <row r="363" spans="27:27" x14ac:dyDescent="0.3">
      <c r="AA363" s="169"/>
    </row>
    <row r="364" spans="27:27" x14ac:dyDescent="0.3">
      <c r="AA364" s="169"/>
    </row>
    <row r="365" spans="27:27" x14ac:dyDescent="0.3">
      <c r="AA365" s="169"/>
    </row>
    <row r="366" spans="27:27" x14ac:dyDescent="0.3">
      <c r="AA366" s="169"/>
    </row>
    <row r="367" spans="27:27" x14ac:dyDescent="0.3">
      <c r="AA367" s="169"/>
    </row>
    <row r="368" spans="27:27" x14ac:dyDescent="0.3">
      <c r="AA368" s="169"/>
    </row>
    <row r="369" spans="27:27" x14ac:dyDescent="0.3">
      <c r="AA369" s="169"/>
    </row>
    <row r="370" spans="27:27" x14ac:dyDescent="0.3">
      <c r="AA370" s="169"/>
    </row>
    <row r="371" spans="27:27" x14ac:dyDescent="0.3">
      <c r="AA371" s="169"/>
    </row>
    <row r="372" spans="27:27" x14ac:dyDescent="0.3">
      <c r="AA372" s="169"/>
    </row>
    <row r="373" spans="27:27" x14ac:dyDescent="0.3">
      <c r="AA373" s="169"/>
    </row>
    <row r="374" spans="27:27" x14ac:dyDescent="0.3">
      <c r="AA374" s="169"/>
    </row>
    <row r="375" spans="27:27" x14ac:dyDescent="0.3">
      <c r="AA375" s="169"/>
    </row>
    <row r="376" spans="27:27" x14ac:dyDescent="0.3">
      <c r="AA376" s="169"/>
    </row>
    <row r="377" spans="27:27" x14ac:dyDescent="0.3">
      <c r="AA377" s="169"/>
    </row>
    <row r="378" spans="27:27" x14ac:dyDescent="0.3">
      <c r="AA378" s="169"/>
    </row>
    <row r="379" spans="27:27" x14ac:dyDescent="0.3">
      <c r="AA379" s="169"/>
    </row>
    <row r="380" spans="27:27" x14ac:dyDescent="0.3">
      <c r="AA380" s="169"/>
    </row>
    <row r="381" spans="27:27" x14ac:dyDescent="0.3">
      <c r="AA381" s="169"/>
    </row>
    <row r="382" spans="27:27" x14ac:dyDescent="0.3">
      <c r="AA382" s="169"/>
    </row>
    <row r="383" spans="27:27" x14ac:dyDescent="0.3">
      <c r="AA383" s="169"/>
    </row>
    <row r="384" spans="27:27" x14ac:dyDescent="0.3">
      <c r="AA384" s="169"/>
    </row>
    <row r="385" spans="27:27" x14ac:dyDescent="0.3">
      <c r="AA385" s="169"/>
    </row>
    <row r="386" spans="27:27" x14ac:dyDescent="0.3">
      <c r="AA386" s="169"/>
    </row>
    <row r="387" spans="27:27" x14ac:dyDescent="0.3">
      <c r="AA387" s="169"/>
    </row>
    <row r="388" spans="27:27" x14ac:dyDescent="0.3">
      <c r="AA388" s="169"/>
    </row>
    <row r="389" spans="27:27" x14ac:dyDescent="0.3">
      <c r="AA389" s="169"/>
    </row>
    <row r="390" spans="27:27" x14ac:dyDescent="0.3">
      <c r="AA390" s="169"/>
    </row>
    <row r="391" spans="27:27" x14ac:dyDescent="0.3">
      <c r="AA391" s="169"/>
    </row>
    <row r="392" spans="27:27" x14ac:dyDescent="0.3">
      <c r="AA392" s="169"/>
    </row>
    <row r="393" spans="27:27" x14ac:dyDescent="0.3">
      <c r="AA393" s="169"/>
    </row>
    <row r="394" spans="27:27" x14ac:dyDescent="0.3">
      <c r="AA394" s="169"/>
    </row>
    <row r="395" spans="27:27" x14ac:dyDescent="0.3">
      <c r="AA395" s="169"/>
    </row>
    <row r="396" spans="27:27" x14ac:dyDescent="0.3">
      <c r="AA396" s="169"/>
    </row>
    <row r="397" spans="27:27" x14ac:dyDescent="0.3">
      <c r="AA397" s="169"/>
    </row>
    <row r="398" spans="27:27" x14ac:dyDescent="0.3">
      <c r="AA398" s="169"/>
    </row>
    <row r="399" spans="27:27" x14ac:dyDescent="0.3">
      <c r="AA399" s="169"/>
    </row>
    <row r="400" spans="27:27" x14ac:dyDescent="0.3">
      <c r="AA400" s="169"/>
    </row>
    <row r="401" spans="27:27" x14ac:dyDescent="0.3">
      <c r="AA401" s="169"/>
    </row>
    <row r="402" spans="27:27" x14ac:dyDescent="0.3">
      <c r="AA402" s="169"/>
    </row>
    <row r="403" spans="27:27" x14ac:dyDescent="0.3">
      <c r="AA403" s="169"/>
    </row>
    <row r="404" spans="27:27" x14ac:dyDescent="0.3">
      <c r="AA404" s="169"/>
    </row>
    <row r="405" spans="27:27" x14ac:dyDescent="0.3">
      <c r="AA405" s="169"/>
    </row>
    <row r="406" spans="27:27" x14ac:dyDescent="0.3">
      <c r="AA406" s="169"/>
    </row>
    <row r="407" spans="27:27" x14ac:dyDescent="0.3">
      <c r="AA407" s="169"/>
    </row>
    <row r="408" spans="27:27" x14ac:dyDescent="0.3">
      <c r="AA408" s="169"/>
    </row>
    <row r="409" spans="27:27" x14ac:dyDescent="0.3">
      <c r="AA409" s="169"/>
    </row>
    <row r="410" spans="27:27" x14ac:dyDescent="0.3">
      <c r="AA410" s="169"/>
    </row>
    <row r="411" spans="27:27" x14ac:dyDescent="0.3">
      <c r="AA411" s="169"/>
    </row>
    <row r="412" spans="27:27" x14ac:dyDescent="0.3">
      <c r="AA412" s="169"/>
    </row>
    <row r="413" spans="27:27" x14ac:dyDescent="0.3">
      <c r="AA413" s="169"/>
    </row>
    <row r="414" spans="27:27" x14ac:dyDescent="0.3">
      <c r="AA414" s="169"/>
    </row>
    <row r="415" spans="27:27" x14ac:dyDescent="0.3">
      <c r="AA415" s="169"/>
    </row>
    <row r="416" spans="27:27" x14ac:dyDescent="0.3">
      <c r="AA416" s="169"/>
    </row>
    <row r="417" spans="27:27" x14ac:dyDescent="0.3">
      <c r="AA417" s="169"/>
    </row>
    <row r="418" spans="27:27" x14ac:dyDescent="0.3">
      <c r="AA418" s="169"/>
    </row>
    <row r="419" spans="27:27" x14ac:dyDescent="0.3">
      <c r="AA419" s="169"/>
    </row>
    <row r="420" spans="27:27" x14ac:dyDescent="0.3">
      <c r="AA420" s="169"/>
    </row>
    <row r="421" spans="27:27" x14ac:dyDescent="0.3">
      <c r="AA421" s="169"/>
    </row>
    <row r="422" spans="27:27" x14ac:dyDescent="0.3">
      <c r="AA422" s="169"/>
    </row>
    <row r="423" spans="27:27" x14ac:dyDescent="0.3">
      <c r="AA423" s="169"/>
    </row>
    <row r="424" spans="27:27" x14ac:dyDescent="0.3">
      <c r="AA424" s="169"/>
    </row>
    <row r="425" spans="27:27" x14ac:dyDescent="0.3">
      <c r="AA425" s="169"/>
    </row>
    <row r="426" spans="27:27" x14ac:dyDescent="0.3">
      <c r="AA426" s="169"/>
    </row>
    <row r="427" spans="27:27" x14ac:dyDescent="0.3">
      <c r="AA427" s="169"/>
    </row>
    <row r="428" spans="27:27" x14ac:dyDescent="0.3">
      <c r="AA428" s="169"/>
    </row>
    <row r="429" spans="27:27" x14ac:dyDescent="0.3">
      <c r="AA429" s="169"/>
    </row>
    <row r="430" spans="27:27" x14ac:dyDescent="0.3">
      <c r="AA430" s="169"/>
    </row>
    <row r="431" spans="27:27" x14ac:dyDescent="0.3">
      <c r="AA431" s="169"/>
    </row>
    <row r="432" spans="27:27" x14ac:dyDescent="0.3">
      <c r="AA432" s="169"/>
    </row>
    <row r="433" spans="27:27" x14ac:dyDescent="0.3">
      <c r="AA433" s="169"/>
    </row>
    <row r="434" spans="27:27" x14ac:dyDescent="0.3">
      <c r="AA434" s="169"/>
    </row>
    <row r="435" spans="27:27" x14ac:dyDescent="0.3">
      <c r="AA435" s="169"/>
    </row>
    <row r="436" spans="27:27" x14ac:dyDescent="0.3">
      <c r="AA436" s="169"/>
    </row>
    <row r="437" spans="27:27" x14ac:dyDescent="0.3">
      <c r="AA437" s="169"/>
    </row>
    <row r="438" spans="27:27" x14ac:dyDescent="0.3">
      <c r="AA438" s="169"/>
    </row>
    <row r="439" spans="27:27" x14ac:dyDescent="0.3">
      <c r="AA439" s="169"/>
    </row>
    <row r="440" spans="27:27" x14ac:dyDescent="0.3">
      <c r="AA440" s="169"/>
    </row>
    <row r="441" spans="27:27" x14ac:dyDescent="0.3">
      <c r="AA441" s="169"/>
    </row>
    <row r="442" spans="27:27" x14ac:dyDescent="0.3">
      <c r="AA442" s="169"/>
    </row>
    <row r="443" spans="27:27" x14ac:dyDescent="0.3">
      <c r="AA443" s="169"/>
    </row>
    <row r="444" spans="27:27" x14ac:dyDescent="0.3">
      <c r="AA444" s="169"/>
    </row>
    <row r="445" spans="27:27" x14ac:dyDescent="0.3">
      <c r="AA445" s="169"/>
    </row>
    <row r="446" spans="27:27" x14ac:dyDescent="0.3">
      <c r="AA446" s="169"/>
    </row>
    <row r="447" spans="27:27" x14ac:dyDescent="0.3">
      <c r="AA447" s="169"/>
    </row>
    <row r="448" spans="27:27" x14ac:dyDescent="0.3">
      <c r="AA448" s="169"/>
    </row>
    <row r="449" spans="27:27" x14ac:dyDescent="0.3">
      <c r="AA449" s="169"/>
    </row>
    <row r="450" spans="27:27" x14ac:dyDescent="0.3">
      <c r="AA450" s="169"/>
    </row>
    <row r="451" spans="27:27" x14ac:dyDescent="0.3">
      <c r="AA451" s="169"/>
    </row>
    <row r="452" spans="27:27" x14ac:dyDescent="0.3">
      <c r="AA452" s="169"/>
    </row>
    <row r="453" spans="27:27" x14ac:dyDescent="0.3">
      <c r="AA453" s="169"/>
    </row>
    <row r="454" spans="27:27" x14ac:dyDescent="0.3">
      <c r="AA454" s="169"/>
    </row>
    <row r="455" spans="27:27" x14ac:dyDescent="0.3">
      <c r="AA455" s="169"/>
    </row>
    <row r="456" spans="27:27" x14ac:dyDescent="0.3">
      <c r="AA456" s="169"/>
    </row>
    <row r="457" spans="27:27" x14ac:dyDescent="0.3">
      <c r="AA457" s="169"/>
    </row>
    <row r="458" spans="27:27" x14ac:dyDescent="0.3">
      <c r="AA458" s="169"/>
    </row>
    <row r="459" spans="27:27" x14ac:dyDescent="0.3">
      <c r="AA459" s="169"/>
    </row>
    <row r="460" spans="27:27" x14ac:dyDescent="0.3">
      <c r="AA460" s="169"/>
    </row>
    <row r="461" spans="27:27" x14ac:dyDescent="0.3">
      <c r="AA461" s="169"/>
    </row>
    <row r="462" spans="27:27" x14ac:dyDescent="0.3">
      <c r="AA462" s="169"/>
    </row>
    <row r="463" spans="27:27" x14ac:dyDescent="0.3">
      <c r="AA463" s="169"/>
    </row>
    <row r="464" spans="27:27" x14ac:dyDescent="0.3">
      <c r="AA464" s="169"/>
    </row>
    <row r="465" spans="27:27" x14ac:dyDescent="0.3">
      <c r="AA465" s="169"/>
    </row>
    <row r="466" spans="27:27" x14ac:dyDescent="0.3">
      <c r="AA466" s="169"/>
    </row>
    <row r="467" spans="27:27" x14ac:dyDescent="0.3">
      <c r="AA467" s="169"/>
    </row>
    <row r="468" spans="27:27" x14ac:dyDescent="0.3">
      <c r="AA468" s="169"/>
    </row>
    <row r="469" spans="27:27" x14ac:dyDescent="0.3">
      <c r="AA469" s="169"/>
    </row>
    <row r="470" spans="27:27" x14ac:dyDescent="0.3">
      <c r="AA470" s="169"/>
    </row>
    <row r="471" spans="27:27" x14ac:dyDescent="0.3">
      <c r="AA471" s="169"/>
    </row>
    <row r="472" spans="27:27" x14ac:dyDescent="0.3">
      <c r="AA472" s="169"/>
    </row>
    <row r="473" spans="27:27" x14ac:dyDescent="0.3">
      <c r="AA473" s="169"/>
    </row>
    <row r="474" spans="27:27" x14ac:dyDescent="0.3">
      <c r="AA474" s="169"/>
    </row>
    <row r="475" spans="27:27" x14ac:dyDescent="0.3">
      <c r="AA475" s="169"/>
    </row>
    <row r="476" spans="27:27" x14ac:dyDescent="0.3">
      <c r="AA476" s="169"/>
    </row>
    <row r="477" spans="27:27" x14ac:dyDescent="0.3">
      <c r="AA477" s="169"/>
    </row>
    <row r="478" spans="27:27" x14ac:dyDescent="0.3">
      <c r="AA478" s="169"/>
    </row>
    <row r="479" spans="27:27" x14ac:dyDescent="0.3">
      <c r="AA479" s="169"/>
    </row>
    <row r="480" spans="27:27" x14ac:dyDescent="0.3">
      <c r="AA480" s="169"/>
    </row>
    <row r="481" spans="27:27" x14ac:dyDescent="0.3">
      <c r="AA481" s="169"/>
    </row>
    <row r="482" spans="27:27" x14ac:dyDescent="0.3">
      <c r="AA482" s="169"/>
    </row>
    <row r="483" spans="27:27" x14ac:dyDescent="0.3">
      <c r="AA483" s="169"/>
    </row>
    <row r="484" spans="27:27" x14ac:dyDescent="0.3">
      <c r="AA484" s="169"/>
    </row>
    <row r="485" spans="27:27" x14ac:dyDescent="0.3">
      <c r="AA485" s="169"/>
    </row>
    <row r="486" spans="27:27" x14ac:dyDescent="0.3">
      <c r="AA486" s="169"/>
    </row>
    <row r="487" spans="27:27" x14ac:dyDescent="0.3">
      <c r="AA487" s="169"/>
    </row>
    <row r="488" spans="27:27" x14ac:dyDescent="0.3">
      <c r="AA488" s="169"/>
    </row>
    <row r="489" spans="27:27" x14ac:dyDescent="0.3">
      <c r="AA489" s="169"/>
    </row>
    <row r="490" spans="27:27" x14ac:dyDescent="0.3">
      <c r="AA490" s="169"/>
    </row>
    <row r="491" spans="27:27" x14ac:dyDescent="0.3">
      <c r="AA491" s="169"/>
    </row>
    <row r="492" spans="27:27" x14ac:dyDescent="0.3">
      <c r="AA492" s="169"/>
    </row>
    <row r="493" spans="27:27" x14ac:dyDescent="0.3">
      <c r="AA493" s="169"/>
    </row>
    <row r="494" spans="27:27" x14ac:dyDescent="0.3">
      <c r="AA494" s="169"/>
    </row>
    <row r="495" spans="27:27" x14ac:dyDescent="0.3">
      <c r="AA495" s="169"/>
    </row>
    <row r="496" spans="27:27" x14ac:dyDescent="0.3">
      <c r="AA496" s="169"/>
    </row>
    <row r="497" spans="27:27" x14ac:dyDescent="0.3">
      <c r="AA497" s="169"/>
    </row>
    <row r="498" spans="27:27" x14ac:dyDescent="0.3">
      <c r="AA498" s="169"/>
    </row>
    <row r="499" spans="27:27" x14ac:dyDescent="0.3">
      <c r="AA499" s="169"/>
    </row>
    <row r="500" spans="27:27" x14ac:dyDescent="0.3">
      <c r="AA500" s="169"/>
    </row>
    <row r="501" spans="27:27" x14ac:dyDescent="0.3">
      <c r="AA501" s="169"/>
    </row>
    <row r="502" spans="27:27" x14ac:dyDescent="0.3">
      <c r="AA502" s="169"/>
    </row>
    <row r="503" spans="27:27" x14ac:dyDescent="0.3">
      <c r="AA503" s="169"/>
    </row>
    <row r="504" spans="27:27" x14ac:dyDescent="0.3">
      <c r="AA504" s="169"/>
    </row>
    <row r="505" spans="27:27" x14ac:dyDescent="0.3">
      <c r="AA505" s="169"/>
    </row>
    <row r="506" spans="27:27" x14ac:dyDescent="0.3">
      <c r="AA506" s="169"/>
    </row>
    <row r="507" spans="27:27" x14ac:dyDescent="0.3">
      <c r="AA507" s="169"/>
    </row>
    <row r="508" spans="27:27" x14ac:dyDescent="0.3">
      <c r="AA508" s="169"/>
    </row>
    <row r="509" spans="27:27" x14ac:dyDescent="0.3">
      <c r="AA509" s="169"/>
    </row>
    <row r="510" spans="27:27" x14ac:dyDescent="0.3">
      <c r="AA510" s="169"/>
    </row>
    <row r="511" spans="27:27" x14ac:dyDescent="0.3">
      <c r="AA511" s="169"/>
    </row>
    <row r="512" spans="27:27" x14ac:dyDescent="0.3">
      <c r="AA512" s="169"/>
    </row>
    <row r="513" spans="27:27" x14ac:dyDescent="0.3">
      <c r="AA513" s="169"/>
    </row>
    <row r="514" spans="27:27" x14ac:dyDescent="0.3">
      <c r="AA514" s="169"/>
    </row>
    <row r="515" spans="27:27" x14ac:dyDescent="0.3">
      <c r="AA515" s="169"/>
    </row>
    <row r="516" spans="27:27" x14ac:dyDescent="0.3">
      <c r="AA516" s="169"/>
    </row>
    <row r="517" spans="27:27" x14ac:dyDescent="0.3">
      <c r="AA517" s="169"/>
    </row>
    <row r="518" spans="27:27" x14ac:dyDescent="0.3">
      <c r="AA518" s="169"/>
    </row>
    <row r="519" spans="27:27" x14ac:dyDescent="0.3">
      <c r="AA519" s="169"/>
    </row>
    <row r="520" spans="27:27" x14ac:dyDescent="0.3">
      <c r="AA520" s="169"/>
    </row>
    <row r="521" spans="27:27" x14ac:dyDescent="0.3">
      <c r="AA521" s="169"/>
    </row>
    <row r="522" spans="27:27" x14ac:dyDescent="0.3">
      <c r="AA522" s="169"/>
    </row>
    <row r="523" spans="27:27" x14ac:dyDescent="0.3">
      <c r="AA523" s="169"/>
    </row>
    <row r="524" spans="27:27" x14ac:dyDescent="0.3">
      <c r="AA524" s="169"/>
    </row>
    <row r="525" spans="27:27" x14ac:dyDescent="0.3">
      <c r="AA525" s="169"/>
    </row>
    <row r="526" spans="27:27" x14ac:dyDescent="0.3">
      <c r="AA526" s="169"/>
    </row>
    <row r="527" spans="27:27" x14ac:dyDescent="0.3">
      <c r="AA527" s="169"/>
    </row>
    <row r="528" spans="27:27" x14ac:dyDescent="0.3">
      <c r="AA528" s="169"/>
    </row>
    <row r="529" spans="27:27" x14ac:dyDescent="0.3">
      <c r="AA529" s="169"/>
    </row>
    <row r="530" spans="27:27" x14ac:dyDescent="0.3">
      <c r="AA530" s="169"/>
    </row>
    <row r="531" spans="27:27" x14ac:dyDescent="0.3">
      <c r="AA531" s="169"/>
    </row>
    <row r="532" spans="27:27" x14ac:dyDescent="0.3">
      <c r="AA532" s="169"/>
    </row>
    <row r="533" spans="27:27" x14ac:dyDescent="0.3">
      <c r="AA533" s="169"/>
    </row>
    <row r="534" spans="27:27" x14ac:dyDescent="0.3">
      <c r="AA534" s="169"/>
    </row>
    <row r="535" spans="27:27" x14ac:dyDescent="0.3">
      <c r="AA535" s="169"/>
    </row>
    <row r="536" spans="27:27" x14ac:dyDescent="0.3">
      <c r="AA536" s="169"/>
    </row>
    <row r="537" spans="27:27" x14ac:dyDescent="0.3">
      <c r="AA537" s="169"/>
    </row>
    <row r="538" spans="27:27" x14ac:dyDescent="0.3">
      <c r="AA538" s="169"/>
    </row>
    <row r="539" spans="27:27" x14ac:dyDescent="0.3">
      <c r="AA539" s="169"/>
    </row>
    <row r="540" spans="27:27" x14ac:dyDescent="0.3">
      <c r="AA540" s="169"/>
    </row>
    <row r="541" spans="27:27" x14ac:dyDescent="0.3">
      <c r="AA541" s="169"/>
    </row>
    <row r="542" spans="27:27" x14ac:dyDescent="0.3">
      <c r="AA542" s="169"/>
    </row>
    <row r="543" spans="27:27" x14ac:dyDescent="0.3">
      <c r="AA543" s="169"/>
    </row>
    <row r="544" spans="27:27" x14ac:dyDescent="0.3">
      <c r="AA544" s="169"/>
    </row>
    <row r="545" spans="27:27" x14ac:dyDescent="0.3">
      <c r="AA545" s="169"/>
    </row>
    <row r="546" spans="27:27" x14ac:dyDescent="0.3">
      <c r="AA546" s="169"/>
    </row>
    <row r="547" spans="27:27" x14ac:dyDescent="0.3">
      <c r="AA547" s="169"/>
    </row>
    <row r="548" spans="27:27" x14ac:dyDescent="0.3">
      <c r="AA548" s="169"/>
    </row>
    <row r="549" spans="27:27" x14ac:dyDescent="0.3">
      <c r="AA549" s="169"/>
    </row>
    <row r="550" spans="27:27" x14ac:dyDescent="0.3">
      <c r="AA550" s="169"/>
    </row>
    <row r="551" spans="27:27" x14ac:dyDescent="0.3">
      <c r="AA551" s="169"/>
    </row>
    <row r="552" spans="27:27" x14ac:dyDescent="0.3">
      <c r="AA552" s="169"/>
    </row>
    <row r="553" spans="27:27" x14ac:dyDescent="0.3">
      <c r="AA553" s="169"/>
    </row>
    <row r="554" spans="27:27" x14ac:dyDescent="0.3">
      <c r="AA554" s="169"/>
    </row>
    <row r="555" spans="27:27" x14ac:dyDescent="0.3">
      <c r="AA555" s="169"/>
    </row>
    <row r="556" spans="27:27" x14ac:dyDescent="0.3">
      <c r="AA556" s="169"/>
    </row>
    <row r="557" spans="27:27" x14ac:dyDescent="0.3">
      <c r="AA557" s="169"/>
    </row>
    <row r="558" spans="27:27" x14ac:dyDescent="0.3">
      <c r="AA558" s="169"/>
    </row>
    <row r="559" spans="27:27" x14ac:dyDescent="0.3">
      <c r="AA559" s="169"/>
    </row>
    <row r="560" spans="27:27" x14ac:dyDescent="0.3">
      <c r="AA560" s="169"/>
    </row>
    <row r="561" spans="27:27" x14ac:dyDescent="0.3">
      <c r="AA561" s="169"/>
    </row>
    <row r="562" spans="27:27" x14ac:dyDescent="0.3">
      <c r="AA562" s="169"/>
    </row>
    <row r="563" spans="27:27" x14ac:dyDescent="0.3">
      <c r="AA563" s="169"/>
    </row>
    <row r="564" spans="27:27" x14ac:dyDescent="0.3">
      <c r="AA564" s="169"/>
    </row>
    <row r="565" spans="27:27" x14ac:dyDescent="0.3">
      <c r="AA565" s="169"/>
    </row>
    <row r="566" spans="27:27" x14ac:dyDescent="0.3">
      <c r="AA566" s="169"/>
    </row>
    <row r="567" spans="27:27" x14ac:dyDescent="0.3">
      <c r="AA567" s="169"/>
    </row>
    <row r="568" spans="27:27" x14ac:dyDescent="0.3">
      <c r="AA568" s="169"/>
    </row>
    <row r="569" spans="27:27" x14ac:dyDescent="0.3">
      <c r="AA569" s="169"/>
    </row>
    <row r="570" spans="27:27" x14ac:dyDescent="0.3">
      <c r="AA570" s="169"/>
    </row>
    <row r="571" spans="27:27" x14ac:dyDescent="0.3">
      <c r="AA571" s="169"/>
    </row>
    <row r="572" spans="27:27" x14ac:dyDescent="0.3">
      <c r="AA572" s="169"/>
    </row>
    <row r="573" spans="27:27" x14ac:dyDescent="0.3">
      <c r="AA573" s="169"/>
    </row>
    <row r="574" spans="27:27" x14ac:dyDescent="0.3">
      <c r="AA574" s="169"/>
    </row>
    <row r="575" spans="27:27" x14ac:dyDescent="0.3">
      <c r="AA575" s="169"/>
    </row>
    <row r="576" spans="27:27" x14ac:dyDescent="0.3">
      <c r="AA576" s="169"/>
    </row>
    <row r="577" spans="27:27" x14ac:dyDescent="0.3">
      <c r="AA577" s="169"/>
    </row>
    <row r="578" spans="27:27" x14ac:dyDescent="0.3">
      <c r="AA578" s="169"/>
    </row>
    <row r="579" spans="27:27" x14ac:dyDescent="0.3">
      <c r="AA579" s="169"/>
    </row>
    <row r="580" spans="27:27" x14ac:dyDescent="0.3">
      <c r="AA580" s="169"/>
    </row>
    <row r="581" spans="27:27" x14ac:dyDescent="0.3">
      <c r="AA581" s="169"/>
    </row>
    <row r="582" spans="27:27" x14ac:dyDescent="0.3">
      <c r="AA582" s="169"/>
    </row>
    <row r="583" spans="27:27" x14ac:dyDescent="0.3">
      <c r="AA583" s="169"/>
    </row>
    <row r="584" spans="27:27" x14ac:dyDescent="0.3">
      <c r="AA584" s="169"/>
    </row>
    <row r="585" spans="27:27" x14ac:dyDescent="0.3">
      <c r="AA585" s="169"/>
    </row>
    <row r="586" spans="27:27" x14ac:dyDescent="0.3">
      <c r="AA586" s="169"/>
    </row>
    <row r="587" spans="27:27" x14ac:dyDescent="0.3">
      <c r="AA587" s="169"/>
    </row>
    <row r="588" spans="27:27" x14ac:dyDescent="0.3">
      <c r="AA588" s="169"/>
    </row>
    <row r="589" spans="27:27" x14ac:dyDescent="0.3">
      <c r="AA589" s="169"/>
    </row>
    <row r="590" spans="27:27" x14ac:dyDescent="0.3">
      <c r="AA590" s="169"/>
    </row>
    <row r="591" spans="27:27" x14ac:dyDescent="0.3">
      <c r="AA591" s="169"/>
    </row>
    <row r="592" spans="27:27" x14ac:dyDescent="0.3">
      <c r="AA592" s="169"/>
    </row>
    <row r="593" spans="27:27" x14ac:dyDescent="0.3">
      <c r="AA593" s="169"/>
    </row>
    <row r="594" spans="27:27" x14ac:dyDescent="0.3">
      <c r="AA594" s="169"/>
    </row>
    <row r="595" spans="27:27" x14ac:dyDescent="0.3">
      <c r="AA595" s="169"/>
    </row>
    <row r="596" spans="27:27" x14ac:dyDescent="0.3">
      <c r="AA596" s="169"/>
    </row>
    <row r="597" spans="27:27" x14ac:dyDescent="0.3">
      <c r="AA597" s="169"/>
    </row>
    <row r="598" spans="27:27" x14ac:dyDescent="0.3">
      <c r="AA598" s="169"/>
    </row>
    <row r="599" spans="27:27" x14ac:dyDescent="0.3">
      <c r="AA599" s="169"/>
    </row>
    <row r="600" spans="27:27" x14ac:dyDescent="0.3">
      <c r="AA600" s="169"/>
    </row>
    <row r="601" spans="27:27" x14ac:dyDescent="0.3">
      <c r="AA601" s="169"/>
    </row>
    <row r="602" spans="27:27" x14ac:dyDescent="0.3">
      <c r="AA602" s="169"/>
    </row>
    <row r="603" spans="27:27" x14ac:dyDescent="0.3">
      <c r="AA603" s="169"/>
    </row>
    <row r="604" spans="27:27" x14ac:dyDescent="0.3">
      <c r="AA604" s="169"/>
    </row>
    <row r="605" spans="27:27" x14ac:dyDescent="0.3">
      <c r="AA605" s="169"/>
    </row>
    <row r="606" spans="27:27" x14ac:dyDescent="0.3">
      <c r="AA606" s="169"/>
    </row>
    <row r="607" spans="27:27" x14ac:dyDescent="0.3">
      <c r="AA607" s="169"/>
    </row>
    <row r="608" spans="27:27" x14ac:dyDescent="0.3">
      <c r="AA608" s="169"/>
    </row>
    <row r="609" spans="27:27" x14ac:dyDescent="0.3">
      <c r="AA609" s="169"/>
    </row>
    <row r="610" spans="27:27" x14ac:dyDescent="0.3">
      <c r="AA610" s="169"/>
    </row>
    <row r="611" spans="27:27" x14ac:dyDescent="0.3">
      <c r="AA611" s="169"/>
    </row>
    <row r="612" spans="27:27" x14ac:dyDescent="0.3">
      <c r="AA612" s="169"/>
    </row>
    <row r="613" spans="27:27" x14ac:dyDescent="0.3">
      <c r="AA613" s="169"/>
    </row>
    <row r="614" spans="27:27" x14ac:dyDescent="0.3">
      <c r="AA614" s="169"/>
    </row>
    <row r="615" spans="27:27" x14ac:dyDescent="0.3">
      <c r="AA615" s="169"/>
    </row>
    <row r="616" spans="27:27" x14ac:dyDescent="0.3">
      <c r="AA616" s="169"/>
    </row>
    <row r="617" spans="27:27" x14ac:dyDescent="0.3">
      <c r="AA617" s="169"/>
    </row>
    <row r="618" spans="27:27" x14ac:dyDescent="0.3">
      <c r="AA618" s="169"/>
    </row>
    <row r="619" spans="27:27" x14ac:dyDescent="0.3">
      <c r="AA619" s="169"/>
    </row>
    <row r="620" spans="27:27" x14ac:dyDescent="0.3">
      <c r="AA620" s="169"/>
    </row>
    <row r="621" spans="27:27" x14ac:dyDescent="0.3">
      <c r="AA621" s="169"/>
    </row>
    <row r="622" spans="27:27" x14ac:dyDescent="0.3">
      <c r="AA622" s="169"/>
    </row>
    <row r="623" spans="27:27" x14ac:dyDescent="0.3">
      <c r="AA623" s="169"/>
    </row>
    <row r="624" spans="27:27" x14ac:dyDescent="0.3">
      <c r="AA624" s="169"/>
    </row>
    <row r="625" spans="27:27" x14ac:dyDescent="0.3">
      <c r="AA625" s="169"/>
    </row>
    <row r="626" spans="27:27" x14ac:dyDescent="0.3">
      <c r="AA626" s="169"/>
    </row>
    <row r="627" spans="27:27" x14ac:dyDescent="0.3">
      <c r="AA627" s="169"/>
    </row>
    <row r="628" spans="27:27" x14ac:dyDescent="0.3">
      <c r="AA628" s="169"/>
    </row>
    <row r="629" spans="27:27" x14ac:dyDescent="0.3">
      <c r="AA629" s="169"/>
    </row>
    <row r="630" spans="27:27" x14ac:dyDescent="0.3">
      <c r="AA630" s="169"/>
    </row>
    <row r="631" spans="27:27" x14ac:dyDescent="0.3">
      <c r="AA631" s="169"/>
    </row>
    <row r="632" spans="27:27" x14ac:dyDescent="0.3">
      <c r="AA632" s="169"/>
    </row>
    <row r="633" spans="27:27" x14ac:dyDescent="0.3">
      <c r="AA633" s="169"/>
    </row>
    <row r="634" spans="27:27" x14ac:dyDescent="0.3">
      <c r="AA634" s="169"/>
    </row>
    <row r="635" spans="27:27" x14ac:dyDescent="0.3">
      <c r="AA635" s="169"/>
    </row>
    <row r="636" spans="27:27" x14ac:dyDescent="0.3">
      <c r="AA636" s="169"/>
    </row>
    <row r="637" spans="27:27" x14ac:dyDescent="0.3">
      <c r="AA637" s="169"/>
    </row>
    <row r="638" spans="27:27" x14ac:dyDescent="0.3">
      <c r="AA638" s="169"/>
    </row>
    <row r="639" spans="27:27" x14ac:dyDescent="0.3">
      <c r="AA639" s="169"/>
    </row>
    <row r="640" spans="27:27" x14ac:dyDescent="0.3">
      <c r="AA640" s="169"/>
    </row>
    <row r="641" spans="27:27" x14ac:dyDescent="0.3">
      <c r="AA641" s="169"/>
    </row>
    <row r="642" spans="27:27" x14ac:dyDescent="0.3">
      <c r="AA642" s="169"/>
    </row>
    <row r="643" spans="27:27" x14ac:dyDescent="0.3">
      <c r="AA643" s="169"/>
    </row>
    <row r="644" spans="27:27" x14ac:dyDescent="0.3">
      <c r="AA644" s="169"/>
    </row>
    <row r="645" spans="27:27" x14ac:dyDescent="0.3">
      <c r="AA645" s="169"/>
    </row>
    <row r="646" spans="27:27" x14ac:dyDescent="0.3">
      <c r="AA646" s="169"/>
    </row>
    <row r="647" spans="27:27" x14ac:dyDescent="0.3">
      <c r="AA647" s="169"/>
    </row>
    <row r="648" spans="27:27" x14ac:dyDescent="0.3">
      <c r="AA648" s="169"/>
    </row>
    <row r="649" spans="27:27" x14ac:dyDescent="0.3">
      <c r="AA649" s="169"/>
    </row>
    <row r="650" spans="27:27" x14ac:dyDescent="0.3">
      <c r="AA650" s="169"/>
    </row>
    <row r="651" spans="27:27" x14ac:dyDescent="0.3">
      <c r="AA651" s="169"/>
    </row>
    <row r="652" spans="27:27" x14ac:dyDescent="0.3">
      <c r="AA652" s="169"/>
    </row>
    <row r="653" spans="27:27" x14ac:dyDescent="0.3">
      <c r="AA653" s="169"/>
    </row>
    <row r="654" spans="27:27" x14ac:dyDescent="0.3">
      <c r="AA654" s="169"/>
    </row>
    <row r="655" spans="27:27" x14ac:dyDescent="0.3">
      <c r="AA655" s="169"/>
    </row>
    <row r="656" spans="27:27" x14ac:dyDescent="0.3">
      <c r="AA656" s="169"/>
    </row>
    <row r="657" spans="27:27" x14ac:dyDescent="0.3">
      <c r="AA657" s="169"/>
    </row>
    <row r="658" spans="27:27" x14ac:dyDescent="0.3">
      <c r="AA658" s="169"/>
    </row>
    <row r="659" spans="27:27" x14ac:dyDescent="0.3">
      <c r="AA659" s="169"/>
    </row>
    <row r="660" spans="27:27" x14ac:dyDescent="0.3">
      <c r="AA660" s="169"/>
    </row>
    <row r="661" spans="27:27" x14ac:dyDescent="0.3">
      <c r="AA661" s="169"/>
    </row>
    <row r="662" spans="27:27" x14ac:dyDescent="0.3">
      <c r="AA662" s="169"/>
    </row>
    <row r="663" spans="27:27" x14ac:dyDescent="0.3">
      <c r="AA663" s="169"/>
    </row>
    <row r="664" spans="27:27" x14ac:dyDescent="0.3">
      <c r="AA664" s="169"/>
    </row>
    <row r="665" spans="27:27" x14ac:dyDescent="0.3">
      <c r="AA665" s="169"/>
    </row>
    <row r="666" spans="27:27" x14ac:dyDescent="0.3">
      <c r="AA666" s="169"/>
    </row>
    <row r="667" spans="27:27" x14ac:dyDescent="0.3">
      <c r="AA667" s="169"/>
    </row>
    <row r="668" spans="27:27" x14ac:dyDescent="0.3">
      <c r="AA668" s="169"/>
    </row>
    <row r="669" spans="27:27" x14ac:dyDescent="0.3">
      <c r="AA669" s="169"/>
    </row>
    <row r="670" spans="27:27" x14ac:dyDescent="0.3">
      <c r="AA670" s="169"/>
    </row>
    <row r="671" spans="27:27" x14ac:dyDescent="0.3">
      <c r="AA671" s="169"/>
    </row>
    <row r="672" spans="27:27" x14ac:dyDescent="0.3">
      <c r="AA672" s="169"/>
    </row>
    <row r="673" spans="27:27" x14ac:dyDescent="0.3">
      <c r="AA673" s="169"/>
    </row>
    <row r="674" spans="27:27" x14ac:dyDescent="0.3">
      <c r="AA674" s="169"/>
    </row>
    <row r="675" spans="27:27" x14ac:dyDescent="0.3">
      <c r="AA675" s="169"/>
    </row>
    <row r="676" spans="27:27" x14ac:dyDescent="0.3">
      <c r="AA676" s="169"/>
    </row>
    <row r="677" spans="27:27" x14ac:dyDescent="0.3">
      <c r="AA677" s="169"/>
    </row>
    <row r="678" spans="27:27" x14ac:dyDescent="0.3">
      <c r="AA678" s="169"/>
    </row>
    <row r="679" spans="27:27" x14ac:dyDescent="0.3">
      <c r="AA679" s="169"/>
    </row>
    <row r="680" spans="27:27" x14ac:dyDescent="0.3">
      <c r="AA680" s="169"/>
    </row>
    <row r="681" spans="27:27" x14ac:dyDescent="0.3">
      <c r="AA681" s="169"/>
    </row>
    <row r="682" spans="27:27" x14ac:dyDescent="0.3">
      <c r="AA682" s="169"/>
    </row>
    <row r="683" spans="27:27" x14ac:dyDescent="0.3">
      <c r="AA683" s="169"/>
    </row>
    <row r="684" spans="27:27" x14ac:dyDescent="0.3">
      <c r="AA684" s="169"/>
    </row>
    <row r="685" spans="27:27" x14ac:dyDescent="0.3">
      <c r="AA685" s="169"/>
    </row>
    <row r="686" spans="27:27" x14ac:dyDescent="0.3">
      <c r="AA686" s="169"/>
    </row>
    <row r="687" spans="27:27" x14ac:dyDescent="0.3">
      <c r="AA687" s="169"/>
    </row>
    <row r="688" spans="27:27" x14ac:dyDescent="0.3">
      <c r="AA688" s="169"/>
    </row>
    <row r="689" spans="27:27" x14ac:dyDescent="0.3">
      <c r="AA689" s="169"/>
    </row>
    <row r="690" spans="27:27" x14ac:dyDescent="0.3">
      <c r="AA690" s="169"/>
    </row>
    <row r="691" spans="27:27" x14ac:dyDescent="0.3">
      <c r="AA691" s="169"/>
    </row>
    <row r="692" spans="27:27" x14ac:dyDescent="0.3">
      <c r="AA692" s="169"/>
    </row>
    <row r="693" spans="27:27" x14ac:dyDescent="0.3">
      <c r="AA693" s="169"/>
    </row>
    <row r="694" spans="27:27" x14ac:dyDescent="0.3">
      <c r="AA694" s="169"/>
    </row>
    <row r="695" spans="27:27" x14ac:dyDescent="0.3">
      <c r="AA695" s="169"/>
    </row>
    <row r="696" spans="27:27" x14ac:dyDescent="0.3">
      <c r="AA696" s="169"/>
    </row>
    <row r="697" spans="27:27" x14ac:dyDescent="0.3">
      <c r="AA697" s="169"/>
    </row>
    <row r="698" spans="27:27" x14ac:dyDescent="0.3">
      <c r="AA698" s="169"/>
    </row>
    <row r="699" spans="27:27" x14ac:dyDescent="0.3">
      <c r="AA699" s="169"/>
    </row>
    <row r="700" spans="27:27" x14ac:dyDescent="0.3">
      <c r="AA700" s="169"/>
    </row>
    <row r="701" spans="27:27" x14ac:dyDescent="0.3">
      <c r="AA701" s="169"/>
    </row>
    <row r="702" spans="27:27" x14ac:dyDescent="0.3">
      <c r="AA702" s="169"/>
    </row>
    <row r="703" spans="27:27" x14ac:dyDescent="0.3">
      <c r="AA703" s="169"/>
    </row>
    <row r="704" spans="27:27" x14ac:dyDescent="0.3">
      <c r="AA704" s="169"/>
    </row>
    <row r="705" spans="27:27" x14ac:dyDescent="0.3">
      <c r="AA705" s="169"/>
    </row>
    <row r="706" spans="27:27" x14ac:dyDescent="0.3">
      <c r="AA706" s="169"/>
    </row>
    <row r="707" spans="27:27" x14ac:dyDescent="0.3">
      <c r="AA707" s="169"/>
    </row>
    <row r="708" spans="27:27" x14ac:dyDescent="0.3">
      <c r="AA708" s="169"/>
    </row>
    <row r="709" spans="27:27" x14ac:dyDescent="0.3">
      <c r="AA709" s="169"/>
    </row>
    <row r="710" spans="27:27" x14ac:dyDescent="0.3">
      <c r="AA710" s="169"/>
    </row>
    <row r="711" spans="27:27" x14ac:dyDescent="0.3">
      <c r="AA711" s="169"/>
    </row>
    <row r="712" spans="27:27" x14ac:dyDescent="0.3">
      <c r="AA712" s="169"/>
    </row>
    <row r="713" spans="27:27" x14ac:dyDescent="0.3">
      <c r="AA713" s="169"/>
    </row>
    <row r="714" spans="27:27" x14ac:dyDescent="0.3">
      <c r="AA714" s="169"/>
    </row>
    <row r="715" spans="27:27" x14ac:dyDescent="0.3">
      <c r="AA715" s="169"/>
    </row>
    <row r="716" spans="27:27" x14ac:dyDescent="0.3">
      <c r="AA716" s="169"/>
    </row>
    <row r="717" spans="27:27" x14ac:dyDescent="0.3">
      <c r="AA717" s="169"/>
    </row>
    <row r="718" spans="27:27" x14ac:dyDescent="0.3">
      <c r="AA718" s="169"/>
    </row>
    <row r="719" spans="27:27" x14ac:dyDescent="0.3">
      <c r="AA719" s="169"/>
    </row>
    <row r="720" spans="27:27" x14ac:dyDescent="0.3">
      <c r="AA720" s="169"/>
    </row>
    <row r="721" spans="27:27" x14ac:dyDescent="0.3">
      <c r="AA721" s="169"/>
    </row>
    <row r="722" spans="27:27" x14ac:dyDescent="0.3">
      <c r="AA722" s="169"/>
    </row>
    <row r="723" spans="27:27" x14ac:dyDescent="0.3">
      <c r="AA723" s="169"/>
    </row>
    <row r="724" spans="27:27" x14ac:dyDescent="0.3">
      <c r="AA724" s="169"/>
    </row>
    <row r="725" spans="27:27" x14ac:dyDescent="0.3">
      <c r="AA725" s="169"/>
    </row>
    <row r="726" spans="27:27" x14ac:dyDescent="0.3">
      <c r="AA726" s="169"/>
    </row>
    <row r="727" spans="27:27" x14ac:dyDescent="0.3">
      <c r="AA727" s="169"/>
    </row>
    <row r="728" spans="27:27" x14ac:dyDescent="0.3">
      <c r="AA728" s="169"/>
    </row>
    <row r="729" spans="27:27" x14ac:dyDescent="0.3">
      <c r="AA729" s="169"/>
    </row>
    <row r="730" spans="27:27" x14ac:dyDescent="0.3">
      <c r="AA730" s="169"/>
    </row>
    <row r="731" spans="27:27" x14ac:dyDescent="0.3">
      <c r="AA731" s="169"/>
    </row>
    <row r="732" spans="27:27" x14ac:dyDescent="0.3">
      <c r="AA732" s="169"/>
    </row>
    <row r="733" spans="27:27" x14ac:dyDescent="0.3">
      <c r="AA733" s="169"/>
    </row>
    <row r="734" spans="27:27" x14ac:dyDescent="0.3">
      <c r="AA734" s="169"/>
    </row>
    <row r="735" spans="27:27" x14ac:dyDescent="0.3">
      <c r="AA735" s="169"/>
    </row>
    <row r="736" spans="27:27" x14ac:dyDescent="0.3">
      <c r="AA736" s="169"/>
    </row>
    <row r="737" spans="27:27" x14ac:dyDescent="0.3">
      <c r="AA737" s="169"/>
    </row>
    <row r="738" spans="27:27" x14ac:dyDescent="0.3">
      <c r="AA738" s="169"/>
    </row>
    <row r="739" spans="27:27" x14ac:dyDescent="0.3">
      <c r="AA739" s="169"/>
    </row>
    <row r="740" spans="27:27" x14ac:dyDescent="0.3">
      <c r="AA740" s="169"/>
    </row>
    <row r="741" spans="27:27" x14ac:dyDescent="0.3">
      <c r="AA741" s="169"/>
    </row>
    <row r="742" spans="27:27" x14ac:dyDescent="0.3">
      <c r="AA742" s="169"/>
    </row>
    <row r="743" spans="27:27" x14ac:dyDescent="0.3">
      <c r="AA743" s="169"/>
    </row>
    <row r="744" spans="27:27" x14ac:dyDescent="0.3">
      <c r="AA744" s="169"/>
    </row>
    <row r="745" spans="27:27" x14ac:dyDescent="0.3">
      <c r="AA745" s="169"/>
    </row>
    <row r="746" spans="27:27" x14ac:dyDescent="0.3">
      <c r="AA746" s="169"/>
    </row>
    <row r="747" spans="27:27" x14ac:dyDescent="0.3">
      <c r="AA747" s="169"/>
    </row>
    <row r="748" spans="27:27" x14ac:dyDescent="0.3">
      <c r="AA748" s="169"/>
    </row>
    <row r="749" spans="27:27" x14ac:dyDescent="0.3">
      <c r="AA749" s="169"/>
    </row>
    <row r="750" spans="27:27" x14ac:dyDescent="0.3">
      <c r="AA750" s="169"/>
    </row>
    <row r="751" spans="27:27" x14ac:dyDescent="0.3">
      <c r="AA751" s="169"/>
    </row>
    <row r="752" spans="27:27" x14ac:dyDescent="0.3">
      <c r="AA752" s="169"/>
    </row>
    <row r="753" spans="27:27" x14ac:dyDescent="0.3">
      <c r="AA753" s="169"/>
    </row>
    <row r="754" spans="27:27" x14ac:dyDescent="0.3">
      <c r="AA754" s="169"/>
    </row>
    <row r="755" spans="27:27" x14ac:dyDescent="0.3">
      <c r="AA755" s="169"/>
    </row>
    <row r="756" spans="27:27" x14ac:dyDescent="0.3">
      <c r="AA756" s="169"/>
    </row>
    <row r="757" spans="27:27" x14ac:dyDescent="0.3">
      <c r="AA757" s="169"/>
    </row>
    <row r="758" spans="27:27" x14ac:dyDescent="0.3">
      <c r="AA758" s="169"/>
    </row>
    <row r="759" spans="27:27" x14ac:dyDescent="0.3">
      <c r="AA759" s="169"/>
    </row>
    <row r="760" spans="27:27" x14ac:dyDescent="0.3">
      <c r="AA760" s="169"/>
    </row>
    <row r="761" spans="27:27" x14ac:dyDescent="0.3">
      <c r="AA761" s="169"/>
    </row>
    <row r="762" spans="27:27" x14ac:dyDescent="0.3">
      <c r="AA762" s="169"/>
    </row>
    <row r="763" spans="27:27" x14ac:dyDescent="0.3">
      <c r="AA763" s="169"/>
    </row>
    <row r="764" spans="27:27" x14ac:dyDescent="0.3">
      <c r="AA764" s="169"/>
    </row>
    <row r="765" spans="27:27" x14ac:dyDescent="0.3">
      <c r="AA765" s="169"/>
    </row>
    <row r="766" spans="27:27" x14ac:dyDescent="0.3">
      <c r="AA766" s="169"/>
    </row>
    <row r="767" spans="27:27" x14ac:dyDescent="0.3">
      <c r="AA767" s="169"/>
    </row>
    <row r="768" spans="27:27" x14ac:dyDescent="0.3">
      <c r="AA768" s="169"/>
    </row>
    <row r="769" spans="27:27" x14ac:dyDescent="0.3">
      <c r="AA769" s="169"/>
    </row>
    <row r="770" spans="27:27" x14ac:dyDescent="0.3">
      <c r="AA770" s="169"/>
    </row>
    <row r="771" spans="27:27" x14ac:dyDescent="0.3">
      <c r="AA771" s="169"/>
    </row>
    <row r="772" spans="27:27" x14ac:dyDescent="0.3">
      <c r="AA772" s="169"/>
    </row>
    <row r="773" spans="27:27" x14ac:dyDescent="0.3">
      <c r="AA773" s="169"/>
    </row>
    <row r="774" spans="27:27" x14ac:dyDescent="0.3">
      <c r="AA774" s="169"/>
    </row>
    <row r="775" spans="27:27" x14ac:dyDescent="0.3">
      <c r="AA775" s="169"/>
    </row>
    <row r="776" spans="27:27" x14ac:dyDescent="0.3">
      <c r="AA776" s="169"/>
    </row>
    <row r="777" spans="27:27" x14ac:dyDescent="0.3">
      <c r="AA777" s="169"/>
    </row>
    <row r="778" spans="27:27" x14ac:dyDescent="0.3">
      <c r="AA778" s="169"/>
    </row>
    <row r="779" spans="27:27" x14ac:dyDescent="0.3">
      <c r="AA779" s="169"/>
    </row>
    <row r="780" spans="27:27" x14ac:dyDescent="0.3">
      <c r="AA780" s="169"/>
    </row>
    <row r="781" spans="27:27" x14ac:dyDescent="0.3">
      <c r="AA781" s="169"/>
    </row>
    <row r="782" spans="27:27" x14ac:dyDescent="0.3">
      <c r="AA782" s="169"/>
    </row>
    <row r="783" spans="27:27" x14ac:dyDescent="0.3">
      <c r="AA783" s="169"/>
    </row>
    <row r="784" spans="27:27" x14ac:dyDescent="0.3">
      <c r="AA784" s="169"/>
    </row>
    <row r="785" spans="27:27" x14ac:dyDescent="0.3">
      <c r="AA785" s="169"/>
    </row>
    <row r="786" spans="27:27" x14ac:dyDescent="0.3">
      <c r="AA786" s="169"/>
    </row>
    <row r="787" spans="27:27" x14ac:dyDescent="0.3">
      <c r="AA787" s="169"/>
    </row>
    <row r="788" spans="27:27" x14ac:dyDescent="0.3">
      <c r="AA788" s="169"/>
    </row>
    <row r="789" spans="27:27" x14ac:dyDescent="0.3">
      <c r="AA789" s="169"/>
    </row>
    <row r="790" spans="27:27" x14ac:dyDescent="0.3">
      <c r="AA790" s="169"/>
    </row>
    <row r="791" spans="27:27" x14ac:dyDescent="0.3">
      <c r="AA791" s="169"/>
    </row>
    <row r="792" spans="27:27" x14ac:dyDescent="0.3">
      <c r="AA792" s="169"/>
    </row>
    <row r="793" spans="27:27" x14ac:dyDescent="0.3">
      <c r="AA793" s="169"/>
    </row>
    <row r="794" spans="27:27" x14ac:dyDescent="0.3">
      <c r="AA794" s="169"/>
    </row>
    <row r="795" spans="27:27" x14ac:dyDescent="0.3">
      <c r="AA795" s="169"/>
    </row>
    <row r="796" spans="27:27" x14ac:dyDescent="0.3">
      <c r="AA796" s="169"/>
    </row>
    <row r="797" spans="27:27" x14ac:dyDescent="0.3">
      <c r="AA797" s="169"/>
    </row>
    <row r="798" spans="27:27" x14ac:dyDescent="0.3">
      <c r="AA798" s="169"/>
    </row>
    <row r="799" spans="27:27" x14ac:dyDescent="0.3">
      <c r="AA799" s="169"/>
    </row>
    <row r="800" spans="27:27" x14ac:dyDescent="0.3">
      <c r="AA800" s="169"/>
    </row>
    <row r="801" spans="27:27" x14ac:dyDescent="0.3">
      <c r="AA801" s="169"/>
    </row>
    <row r="802" spans="27:27" x14ac:dyDescent="0.3">
      <c r="AA802" s="169"/>
    </row>
    <row r="803" spans="27:27" x14ac:dyDescent="0.3">
      <c r="AA803" s="169"/>
    </row>
    <row r="804" spans="27:27" x14ac:dyDescent="0.3">
      <c r="AA804" s="169"/>
    </row>
    <row r="805" spans="27:27" x14ac:dyDescent="0.3">
      <c r="AA805" s="169"/>
    </row>
    <row r="806" spans="27:27" x14ac:dyDescent="0.3">
      <c r="AA806" s="169"/>
    </row>
    <row r="807" spans="27:27" x14ac:dyDescent="0.3">
      <c r="AA807" s="169"/>
    </row>
    <row r="808" spans="27:27" x14ac:dyDescent="0.3">
      <c r="AA808" s="169"/>
    </row>
    <row r="809" spans="27:27" x14ac:dyDescent="0.3">
      <c r="AA809" s="169"/>
    </row>
    <row r="810" spans="27:27" x14ac:dyDescent="0.3">
      <c r="AA810" s="169"/>
    </row>
    <row r="811" spans="27:27" x14ac:dyDescent="0.3">
      <c r="AA811" s="169"/>
    </row>
    <row r="812" spans="27:27" x14ac:dyDescent="0.3">
      <c r="AA812" s="169"/>
    </row>
    <row r="813" spans="27:27" x14ac:dyDescent="0.3">
      <c r="AA813" s="169"/>
    </row>
    <row r="814" spans="27:27" x14ac:dyDescent="0.3">
      <c r="AA814" s="169"/>
    </row>
    <row r="815" spans="27:27" x14ac:dyDescent="0.3">
      <c r="AA815" s="169"/>
    </row>
    <row r="816" spans="27:27" x14ac:dyDescent="0.3">
      <c r="AA816" s="169"/>
    </row>
    <row r="817" spans="27:27" x14ac:dyDescent="0.3">
      <c r="AA817" s="169"/>
    </row>
    <row r="818" spans="27:27" x14ac:dyDescent="0.3">
      <c r="AA818" s="169"/>
    </row>
    <row r="819" spans="27:27" x14ac:dyDescent="0.3">
      <c r="AA819" s="169"/>
    </row>
    <row r="820" spans="27:27" x14ac:dyDescent="0.3">
      <c r="AA820" s="169"/>
    </row>
    <row r="821" spans="27:27" x14ac:dyDescent="0.3">
      <c r="AA821" s="169"/>
    </row>
    <row r="822" spans="27:27" x14ac:dyDescent="0.3">
      <c r="AA822" s="169"/>
    </row>
    <row r="823" spans="27:27" x14ac:dyDescent="0.3">
      <c r="AA823" s="169"/>
    </row>
    <row r="824" spans="27:27" x14ac:dyDescent="0.3">
      <c r="AA824" s="169"/>
    </row>
    <row r="825" spans="27:27" x14ac:dyDescent="0.3">
      <c r="AA825" s="169"/>
    </row>
    <row r="826" spans="27:27" x14ac:dyDescent="0.3">
      <c r="AA826" s="169"/>
    </row>
    <row r="827" spans="27:27" x14ac:dyDescent="0.3">
      <c r="AA827" s="169"/>
    </row>
    <row r="828" spans="27:27" x14ac:dyDescent="0.3">
      <c r="AA828" s="169"/>
    </row>
    <row r="829" spans="27:27" x14ac:dyDescent="0.3">
      <c r="AA829" s="169"/>
    </row>
    <row r="830" spans="27:27" x14ac:dyDescent="0.3">
      <c r="AA830" s="169"/>
    </row>
    <row r="831" spans="27:27" x14ac:dyDescent="0.3">
      <c r="AA831" s="169"/>
    </row>
    <row r="832" spans="27:27" x14ac:dyDescent="0.3">
      <c r="AA832" s="169"/>
    </row>
    <row r="833" spans="27:27" x14ac:dyDescent="0.3">
      <c r="AA833" s="169"/>
    </row>
    <row r="834" spans="27:27" x14ac:dyDescent="0.3">
      <c r="AA834" s="169"/>
    </row>
    <row r="835" spans="27:27" x14ac:dyDescent="0.3">
      <c r="AA835" s="169"/>
    </row>
    <row r="836" spans="27:27" x14ac:dyDescent="0.3">
      <c r="AA836" s="169"/>
    </row>
    <row r="837" spans="27:27" x14ac:dyDescent="0.3">
      <c r="AA837" s="169"/>
    </row>
    <row r="838" spans="27:27" x14ac:dyDescent="0.3">
      <c r="AA838" s="169"/>
    </row>
    <row r="839" spans="27:27" x14ac:dyDescent="0.3">
      <c r="AA839" s="169"/>
    </row>
    <row r="840" spans="27:27" x14ac:dyDescent="0.3">
      <c r="AA840" s="169"/>
    </row>
    <row r="841" spans="27:27" x14ac:dyDescent="0.3">
      <c r="AA841" s="169"/>
    </row>
    <row r="842" spans="27:27" x14ac:dyDescent="0.3">
      <c r="AA842" s="169"/>
    </row>
    <row r="843" spans="27:27" x14ac:dyDescent="0.3">
      <c r="AA843" s="169"/>
    </row>
    <row r="844" spans="27:27" x14ac:dyDescent="0.3">
      <c r="AA844" s="169"/>
    </row>
    <row r="845" spans="27:27" x14ac:dyDescent="0.3">
      <c r="AA845" s="169"/>
    </row>
    <row r="846" spans="27:27" x14ac:dyDescent="0.3">
      <c r="AA846" s="169"/>
    </row>
    <row r="847" spans="27:27" x14ac:dyDescent="0.3">
      <c r="AA847" s="169"/>
    </row>
    <row r="848" spans="27:27" x14ac:dyDescent="0.3">
      <c r="AA848" s="169"/>
    </row>
    <row r="849" spans="27:27" x14ac:dyDescent="0.3">
      <c r="AA849" s="169"/>
    </row>
    <row r="850" spans="27:27" x14ac:dyDescent="0.3">
      <c r="AA850" s="169"/>
    </row>
    <row r="851" spans="27:27" x14ac:dyDescent="0.3">
      <c r="AA851" s="169"/>
    </row>
    <row r="852" spans="27:27" x14ac:dyDescent="0.3">
      <c r="AA852" s="169"/>
    </row>
    <row r="853" spans="27:27" x14ac:dyDescent="0.3">
      <c r="AA853" s="169"/>
    </row>
    <row r="854" spans="27:27" x14ac:dyDescent="0.3">
      <c r="AA854" s="169"/>
    </row>
    <row r="855" spans="27:27" x14ac:dyDescent="0.3">
      <c r="AA855" s="169"/>
    </row>
    <row r="856" spans="27:27" x14ac:dyDescent="0.3">
      <c r="AA856" s="169"/>
    </row>
    <row r="857" spans="27:27" x14ac:dyDescent="0.3">
      <c r="AA857" s="169"/>
    </row>
    <row r="858" spans="27:27" x14ac:dyDescent="0.3">
      <c r="AA858" s="169"/>
    </row>
    <row r="859" spans="27:27" x14ac:dyDescent="0.3">
      <c r="AA859" s="169"/>
    </row>
    <row r="860" spans="27:27" x14ac:dyDescent="0.3">
      <c r="AA860" s="169"/>
    </row>
    <row r="861" spans="27:27" x14ac:dyDescent="0.3">
      <c r="AA861" s="169"/>
    </row>
    <row r="862" spans="27:27" x14ac:dyDescent="0.3">
      <c r="AA862" s="169"/>
    </row>
    <row r="863" spans="27:27" x14ac:dyDescent="0.3">
      <c r="AA863" s="169"/>
    </row>
    <row r="864" spans="27:27" x14ac:dyDescent="0.3">
      <c r="AA864" s="169"/>
    </row>
    <row r="865" spans="27:27" x14ac:dyDescent="0.3">
      <c r="AA865" s="169"/>
    </row>
    <row r="866" spans="27:27" x14ac:dyDescent="0.3">
      <c r="AA866" s="169"/>
    </row>
    <row r="867" spans="27:27" x14ac:dyDescent="0.3">
      <c r="AA867" s="169"/>
    </row>
    <row r="868" spans="27:27" x14ac:dyDescent="0.3">
      <c r="AA868" s="169"/>
    </row>
    <row r="869" spans="27:27" x14ac:dyDescent="0.3">
      <c r="AA869" s="169"/>
    </row>
    <row r="870" spans="27:27" x14ac:dyDescent="0.3">
      <c r="AA870" s="169"/>
    </row>
    <row r="871" spans="27:27" x14ac:dyDescent="0.3">
      <c r="AA871" s="169"/>
    </row>
    <row r="872" spans="27:27" x14ac:dyDescent="0.3">
      <c r="AA872" s="169"/>
    </row>
    <row r="873" spans="27:27" x14ac:dyDescent="0.3">
      <c r="AA873" s="169"/>
    </row>
    <row r="874" spans="27:27" x14ac:dyDescent="0.3">
      <c r="AA874" s="169"/>
    </row>
    <row r="875" spans="27:27" x14ac:dyDescent="0.3">
      <c r="AA875" s="169"/>
    </row>
    <row r="876" spans="27:27" x14ac:dyDescent="0.3">
      <c r="AA876" s="169"/>
    </row>
    <row r="877" spans="27:27" x14ac:dyDescent="0.3">
      <c r="AA877" s="169"/>
    </row>
    <row r="878" spans="27:27" x14ac:dyDescent="0.3">
      <c r="AA878" s="169"/>
    </row>
    <row r="879" spans="27:27" x14ac:dyDescent="0.3">
      <c r="AA879" s="169"/>
    </row>
    <row r="880" spans="27:27" x14ac:dyDescent="0.3">
      <c r="AA880" s="169"/>
    </row>
    <row r="881" spans="27:27" x14ac:dyDescent="0.3">
      <c r="AA881" s="169"/>
    </row>
    <row r="882" spans="27:27" x14ac:dyDescent="0.3">
      <c r="AA882" s="169"/>
    </row>
    <row r="883" spans="27:27" x14ac:dyDescent="0.3">
      <c r="AA883" s="169"/>
    </row>
    <row r="884" spans="27:27" x14ac:dyDescent="0.3">
      <c r="AA884" s="169"/>
    </row>
    <row r="885" spans="27:27" x14ac:dyDescent="0.3">
      <c r="AA885" s="169"/>
    </row>
    <row r="886" spans="27:27" x14ac:dyDescent="0.3">
      <c r="AA886" s="169"/>
    </row>
    <row r="887" spans="27:27" x14ac:dyDescent="0.3">
      <c r="AA887" s="169"/>
    </row>
    <row r="888" spans="27:27" x14ac:dyDescent="0.3">
      <c r="AA888" s="169"/>
    </row>
    <row r="889" spans="27:27" x14ac:dyDescent="0.3">
      <c r="AA889" s="169"/>
    </row>
    <row r="890" spans="27:27" x14ac:dyDescent="0.3">
      <c r="AA890" s="169"/>
    </row>
    <row r="891" spans="27:27" x14ac:dyDescent="0.3">
      <c r="AA891" s="169"/>
    </row>
    <row r="892" spans="27:27" x14ac:dyDescent="0.3">
      <c r="AA892" s="169"/>
    </row>
    <row r="893" spans="27:27" x14ac:dyDescent="0.3">
      <c r="AA893" s="169"/>
    </row>
    <row r="894" spans="27:27" x14ac:dyDescent="0.3">
      <c r="AA894" s="169"/>
    </row>
    <row r="895" spans="27:27" x14ac:dyDescent="0.3">
      <c r="AA895" s="169"/>
    </row>
    <row r="896" spans="27:27" x14ac:dyDescent="0.3">
      <c r="AA896" s="169"/>
    </row>
    <row r="897" spans="27:27" x14ac:dyDescent="0.3">
      <c r="AA897" s="169"/>
    </row>
    <row r="898" spans="27:27" x14ac:dyDescent="0.3">
      <c r="AA898" s="169"/>
    </row>
    <row r="899" spans="27:27" x14ac:dyDescent="0.3">
      <c r="AA899" s="169"/>
    </row>
    <row r="900" spans="27:27" x14ac:dyDescent="0.3">
      <c r="AA900" s="169"/>
    </row>
    <row r="901" spans="27:27" x14ac:dyDescent="0.3">
      <c r="AA901" s="169"/>
    </row>
    <row r="902" spans="27:27" x14ac:dyDescent="0.3">
      <c r="AA902" s="169"/>
    </row>
    <row r="903" spans="27:27" x14ac:dyDescent="0.3">
      <c r="AA903" s="169"/>
    </row>
    <row r="904" spans="27:27" x14ac:dyDescent="0.3">
      <c r="AA904" s="169"/>
    </row>
    <row r="905" spans="27:27" x14ac:dyDescent="0.3">
      <c r="AA905" s="169"/>
    </row>
    <row r="906" spans="27:27" x14ac:dyDescent="0.3">
      <c r="AA906" s="169"/>
    </row>
    <row r="907" spans="27:27" x14ac:dyDescent="0.3">
      <c r="AA907" s="169"/>
    </row>
    <row r="908" spans="27:27" x14ac:dyDescent="0.3">
      <c r="AA908" s="169"/>
    </row>
    <row r="909" spans="27:27" x14ac:dyDescent="0.3">
      <c r="AA909" s="169"/>
    </row>
    <row r="910" spans="27:27" x14ac:dyDescent="0.3">
      <c r="AA910" s="169"/>
    </row>
    <row r="911" spans="27:27" x14ac:dyDescent="0.3">
      <c r="AA911" s="169"/>
    </row>
    <row r="912" spans="27:27" x14ac:dyDescent="0.3">
      <c r="AA912" s="169"/>
    </row>
    <row r="913" spans="27:27" x14ac:dyDescent="0.3">
      <c r="AA913" s="169"/>
    </row>
    <row r="914" spans="27:27" x14ac:dyDescent="0.3">
      <c r="AA914" s="169"/>
    </row>
    <row r="915" spans="27:27" x14ac:dyDescent="0.3">
      <c r="AA915" s="169"/>
    </row>
    <row r="916" spans="27:27" x14ac:dyDescent="0.3">
      <c r="AA916" s="169"/>
    </row>
    <row r="917" spans="27:27" x14ac:dyDescent="0.3">
      <c r="AA917" s="169"/>
    </row>
    <row r="918" spans="27:27" x14ac:dyDescent="0.3">
      <c r="AA918" s="169"/>
    </row>
    <row r="919" spans="27:27" x14ac:dyDescent="0.3">
      <c r="AA919" s="169"/>
    </row>
    <row r="920" spans="27:27" x14ac:dyDescent="0.3">
      <c r="AA920" s="169"/>
    </row>
    <row r="921" spans="27:27" x14ac:dyDescent="0.3">
      <c r="AA921" s="169"/>
    </row>
    <row r="922" spans="27:27" x14ac:dyDescent="0.3">
      <c r="AA922" s="169"/>
    </row>
    <row r="923" spans="27:27" x14ac:dyDescent="0.3">
      <c r="AA923" s="169"/>
    </row>
    <row r="924" spans="27:27" x14ac:dyDescent="0.3">
      <c r="AA924" s="169"/>
    </row>
    <row r="925" spans="27:27" x14ac:dyDescent="0.3">
      <c r="AA925" s="169"/>
    </row>
    <row r="926" spans="27:27" x14ac:dyDescent="0.3">
      <c r="AA926" s="169"/>
    </row>
    <row r="927" spans="27:27" x14ac:dyDescent="0.3">
      <c r="AA927" s="169"/>
    </row>
    <row r="928" spans="27:27" x14ac:dyDescent="0.3">
      <c r="AA928" s="169"/>
    </row>
    <row r="929" spans="27:27" x14ac:dyDescent="0.3">
      <c r="AA929" s="169"/>
    </row>
    <row r="930" spans="27:27" x14ac:dyDescent="0.3">
      <c r="AA930" s="169"/>
    </row>
    <row r="931" spans="27:27" x14ac:dyDescent="0.3">
      <c r="AA931" s="169"/>
    </row>
    <row r="932" spans="27:27" x14ac:dyDescent="0.3">
      <c r="AA932" s="169"/>
    </row>
    <row r="933" spans="27:27" x14ac:dyDescent="0.3">
      <c r="AA933" s="169"/>
    </row>
    <row r="934" spans="27:27" x14ac:dyDescent="0.3">
      <c r="AA934" s="169"/>
    </row>
    <row r="935" spans="27:27" x14ac:dyDescent="0.3">
      <c r="AA935" s="169"/>
    </row>
    <row r="936" spans="27:27" x14ac:dyDescent="0.3">
      <c r="AA936" s="169"/>
    </row>
    <row r="937" spans="27:27" x14ac:dyDescent="0.3">
      <c r="AA937" s="169"/>
    </row>
    <row r="938" spans="27:27" x14ac:dyDescent="0.3">
      <c r="AA938" s="169"/>
    </row>
    <row r="939" spans="27:27" x14ac:dyDescent="0.3">
      <c r="AA939" s="169"/>
    </row>
    <row r="940" spans="27:27" x14ac:dyDescent="0.3">
      <c r="AA940" s="169"/>
    </row>
    <row r="941" spans="27:27" x14ac:dyDescent="0.3">
      <c r="AA941" s="169"/>
    </row>
    <row r="942" spans="27:27" x14ac:dyDescent="0.3">
      <c r="AA942" s="169"/>
    </row>
    <row r="943" spans="27:27" x14ac:dyDescent="0.3">
      <c r="AA943" s="169"/>
    </row>
    <row r="944" spans="27:27" x14ac:dyDescent="0.3">
      <c r="AA944" s="169"/>
    </row>
    <row r="945" spans="27:27" x14ac:dyDescent="0.3">
      <c r="AA945" s="169"/>
    </row>
    <row r="946" spans="27:27" x14ac:dyDescent="0.3">
      <c r="AA946" s="169"/>
    </row>
    <row r="947" spans="27:27" x14ac:dyDescent="0.3">
      <c r="AA947" s="169"/>
    </row>
    <row r="948" spans="27:27" x14ac:dyDescent="0.3">
      <c r="AA948" s="169"/>
    </row>
    <row r="949" spans="27:27" x14ac:dyDescent="0.3">
      <c r="AA949" s="169"/>
    </row>
    <row r="950" spans="27:27" x14ac:dyDescent="0.3">
      <c r="AA950" s="169"/>
    </row>
    <row r="951" spans="27:27" x14ac:dyDescent="0.3">
      <c r="AA951" s="169"/>
    </row>
    <row r="952" spans="27:27" x14ac:dyDescent="0.3">
      <c r="AA952" s="169"/>
    </row>
    <row r="953" spans="27:27" x14ac:dyDescent="0.3">
      <c r="AA953" s="169"/>
    </row>
    <row r="954" spans="27:27" x14ac:dyDescent="0.3">
      <c r="AA954" s="169"/>
    </row>
    <row r="955" spans="27:27" x14ac:dyDescent="0.3">
      <c r="AA955" s="169"/>
    </row>
    <row r="956" spans="27:27" x14ac:dyDescent="0.3">
      <c r="AA956" s="169"/>
    </row>
    <row r="957" spans="27:27" x14ac:dyDescent="0.3">
      <c r="AA957" s="169"/>
    </row>
    <row r="958" spans="27:27" x14ac:dyDescent="0.3">
      <c r="AA958" s="169"/>
    </row>
    <row r="959" spans="27:27" x14ac:dyDescent="0.3">
      <c r="AA959" s="169"/>
    </row>
    <row r="960" spans="27:27" x14ac:dyDescent="0.3">
      <c r="AA960" s="169"/>
    </row>
    <row r="961" spans="27:27" x14ac:dyDescent="0.3">
      <c r="AA961" s="169"/>
    </row>
    <row r="962" spans="27:27" x14ac:dyDescent="0.3">
      <c r="AA962" s="169"/>
    </row>
    <row r="963" spans="27:27" x14ac:dyDescent="0.3">
      <c r="AA963" s="169"/>
    </row>
    <row r="964" spans="27:27" x14ac:dyDescent="0.3">
      <c r="AA964" s="169"/>
    </row>
    <row r="965" spans="27:27" x14ac:dyDescent="0.3">
      <c r="AA965" s="169"/>
    </row>
    <row r="966" spans="27:27" x14ac:dyDescent="0.3">
      <c r="AA966" s="169"/>
    </row>
    <row r="967" spans="27:27" x14ac:dyDescent="0.3">
      <c r="AA967" s="169"/>
    </row>
    <row r="968" spans="27:27" x14ac:dyDescent="0.3">
      <c r="AA968" s="169"/>
    </row>
    <row r="969" spans="27:27" x14ac:dyDescent="0.3">
      <c r="AA969" s="169"/>
    </row>
    <row r="970" spans="27:27" x14ac:dyDescent="0.3">
      <c r="AA970" s="169"/>
    </row>
    <row r="971" spans="27:27" x14ac:dyDescent="0.3">
      <c r="AA971" s="169"/>
    </row>
    <row r="972" spans="27:27" x14ac:dyDescent="0.3">
      <c r="AA972" s="169"/>
    </row>
    <row r="973" spans="27:27" x14ac:dyDescent="0.3">
      <c r="AA973" s="169"/>
    </row>
    <row r="974" spans="27:27" x14ac:dyDescent="0.3">
      <c r="AA974" s="169"/>
    </row>
    <row r="975" spans="27:27" x14ac:dyDescent="0.3">
      <c r="AA975" s="169"/>
    </row>
    <row r="976" spans="27:27" x14ac:dyDescent="0.3">
      <c r="AA976" s="169"/>
    </row>
    <row r="977" spans="27:27" x14ac:dyDescent="0.3">
      <c r="AA977" s="169"/>
    </row>
    <row r="978" spans="27:27" x14ac:dyDescent="0.3">
      <c r="AA978" s="169"/>
    </row>
    <row r="979" spans="27:27" x14ac:dyDescent="0.3">
      <c r="AA979" s="169"/>
    </row>
    <row r="980" spans="27:27" x14ac:dyDescent="0.3">
      <c r="AA980" s="169"/>
    </row>
    <row r="981" spans="27:27" x14ac:dyDescent="0.3">
      <c r="AA981" s="169"/>
    </row>
    <row r="982" spans="27:27" x14ac:dyDescent="0.3">
      <c r="AA982" s="169"/>
    </row>
    <row r="983" spans="27:27" x14ac:dyDescent="0.3">
      <c r="AA983" s="169"/>
    </row>
    <row r="984" spans="27:27" x14ac:dyDescent="0.3">
      <c r="AA984" s="169"/>
    </row>
    <row r="985" spans="27:27" x14ac:dyDescent="0.3">
      <c r="AA985" s="169"/>
    </row>
    <row r="986" spans="27:27" x14ac:dyDescent="0.3">
      <c r="AA986" s="169"/>
    </row>
    <row r="987" spans="27:27" x14ac:dyDescent="0.3">
      <c r="AA987" s="169"/>
    </row>
    <row r="988" spans="27:27" x14ac:dyDescent="0.3">
      <c r="AA988" s="169"/>
    </row>
    <row r="989" spans="27:27" x14ac:dyDescent="0.3">
      <c r="AA989" s="169"/>
    </row>
    <row r="990" spans="27:27" x14ac:dyDescent="0.3">
      <c r="AA990" s="169"/>
    </row>
    <row r="991" spans="27:27" x14ac:dyDescent="0.3">
      <c r="AA991" s="169"/>
    </row>
    <row r="992" spans="27:27" x14ac:dyDescent="0.3">
      <c r="AA992" s="169"/>
    </row>
    <row r="993" spans="27:27" x14ac:dyDescent="0.3">
      <c r="AA993" s="169"/>
    </row>
    <row r="994" spans="27:27" x14ac:dyDescent="0.3">
      <c r="AA994" s="169"/>
    </row>
    <row r="995" spans="27:27" x14ac:dyDescent="0.3">
      <c r="AA995" s="169"/>
    </row>
    <row r="996" spans="27:27" x14ac:dyDescent="0.3">
      <c r="AA996" s="169"/>
    </row>
    <row r="997" spans="27:27" x14ac:dyDescent="0.3">
      <c r="AA997" s="169"/>
    </row>
    <row r="998" spans="27:27" x14ac:dyDescent="0.3">
      <c r="AA998" s="169"/>
    </row>
    <row r="999" spans="27:27" x14ac:dyDescent="0.3">
      <c r="AA999" s="169"/>
    </row>
    <row r="1000" spans="27:27" x14ac:dyDescent="0.3">
      <c r="AA1000" s="169"/>
    </row>
    <row r="1001" spans="27:27" x14ac:dyDescent="0.3">
      <c r="AA1001" s="169"/>
    </row>
    <row r="1002" spans="27:27" x14ac:dyDescent="0.3">
      <c r="AA1002" s="169"/>
    </row>
    <row r="1003" spans="27:27" x14ac:dyDescent="0.3">
      <c r="AA1003" s="169"/>
    </row>
    <row r="1004" spans="27:27" x14ac:dyDescent="0.3">
      <c r="AA1004" s="169"/>
    </row>
    <row r="1005" spans="27:27" x14ac:dyDescent="0.3">
      <c r="AA1005" s="169"/>
    </row>
    <row r="1006" spans="27:27" x14ac:dyDescent="0.3">
      <c r="AA1006" s="169"/>
    </row>
    <row r="1007" spans="27:27" x14ac:dyDescent="0.3">
      <c r="AA1007" s="169"/>
    </row>
    <row r="1008" spans="27:27" x14ac:dyDescent="0.3">
      <c r="AA1008" s="169"/>
    </row>
    <row r="1009" spans="27:27" x14ac:dyDescent="0.3">
      <c r="AA1009" s="169"/>
    </row>
    <row r="1010" spans="27:27" x14ac:dyDescent="0.3">
      <c r="AA1010" s="169"/>
    </row>
    <row r="1011" spans="27:27" x14ac:dyDescent="0.3">
      <c r="AA1011" s="169"/>
    </row>
    <row r="1012" spans="27:27" x14ac:dyDescent="0.3">
      <c r="AA1012" s="169"/>
    </row>
    <row r="1013" spans="27:27" x14ac:dyDescent="0.3">
      <c r="AA1013" s="169"/>
    </row>
    <row r="1014" spans="27:27" x14ac:dyDescent="0.3">
      <c r="AA1014" s="169"/>
    </row>
    <row r="1015" spans="27:27" x14ac:dyDescent="0.3">
      <c r="AA1015" s="169"/>
    </row>
    <row r="1016" spans="27:27" x14ac:dyDescent="0.3">
      <c r="AA1016" s="169"/>
    </row>
    <row r="1017" spans="27:27" x14ac:dyDescent="0.3">
      <c r="AA1017" s="169"/>
    </row>
    <row r="1018" spans="27:27" x14ac:dyDescent="0.3">
      <c r="AA1018" s="169"/>
    </row>
    <row r="1019" spans="27:27" x14ac:dyDescent="0.3">
      <c r="AA1019" s="169"/>
    </row>
    <row r="1020" spans="27:27" x14ac:dyDescent="0.3">
      <c r="AA1020" s="169"/>
    </row>
    <row r="1021" spans="27:27" x14ac:dyDescent="0.3">
      <c r="AA1021" s="169"/>
    </row>
    <row r="1022" spans="27:27" x14ac:dyDescent="0.3">
      <c r="AA1022" s="169"/>
    </row>
    <row r="1023" spans="27:27" x14ac:dyDescent="0.3">
      <c r="AA1023" s="169"/>
    </row>
    <row r="1024" spans="27:27" x14ac:dyDescent="0.3">
      <c r="AA1024" s="169"/>
    </row>
    <row r="1025" spans="27:27" x14ac:dyDescent="0.3">
      <c r="AA1025" s="169"/>
    </row>
    <row r="1026" spans="27:27" x14ac:dyDescent="0.3">
      <c r="AA1026" s="169"/>
    </row>
    <row r="1027" spans="27:27" x14ac:dyDescent="0.3">
      <c r="AA1027" s="169"/>
    </row>
    <row r="1028" spans="27:27" x14ac:dyDescent="0.3">
      <c r="AA1028" s="169"/>
    </row>
    <row r="1029" spans="27:27" x14ac:dyDescent="0.3">
      <c r="AA1029" s="169"/>
    </row>
    <row r="1030" spans="27:27" x14ac:dyDescent="0.3">
      <c r="AA1030" s="169"/>
    </row>
    <row r="1031" spans="27:27" x14ac:dyDescent="0.3">
      <c r="AA1031" s="169"/>
    </row>
    <row r="1032" spans="27:27" x14ac:dyDescent="0.3">
      <c r="AA1032" s="169"/>
    </row>
    <row r="1033" spans="27:27" x14ac:dyDescent="0.3">
      <c r="AA1033" s="169"/>
    </row>
    <row r="1034" spans="27:27" x14ac:dyDescent="0.3">
      <c r="AA1034" s="169"/>
    </row>
    <row r="1035" spans="27:27" x14ac:dyDescent="0.3">
      <c r="AA1035" s="169"/>
    </row>
    <row r="1036" spans="27:27" x14ac:dyDescent="0.3">
      <c r="AA1036" s="169"/>
    </row>
    <row r="1037" spans="27:27" x14ac:dyDescent="0.3">
      <c r="AA1037" s="169"/>
    </row>
    <row r="1038" spans="27:27" x14ac:dyDescent="0.3">
      <c r="AA1038" s="169"/>
    </row>
    <row r="1039" spans="27:27" x14ac:dyDescent="0.3">
      <c r="AA1039" s="169"/>
    </row>
    <row r="1040" spans="27:27" x14ac:dyDescent="0.3">
      <c r="AA1040" s="169"/>
    </row>
    <row r="1041" spans="27:27" x14ac:dyDescent="0.3">
      <c r="AA1041" s="169"/>
    </row>
    <row r="1042" spans="27:27" x14ac:dyDescent="0.3">
      <c r="AA1042" s="169"/>
    </row>
    <row r="1043" spans="27:27" x14ac:dyDescent="0.3">
      <c r="AA1043" s="169"/>
    </row>
    <row r="1044" spans="27:27" x14ac:dyDescent="0.3">
      <c r="AA1044" s="169"/>
    </row>
    <row r="1045" spans="27:27" x14ac:dyDescent="0.3">
      <c r="AA1045" s="169"/>
    </row>
    <row r="1046" spans="27:27" x14ac:dyDescent="0.3">
      <c r="AA1046" s="169"/>
    </row>
    <row r="1047" spans="27:27" x14ac:dyDescent="0.3">
      <c r="AA1047" s="169"/>
    </row>
    <row r="1048" spans="27:27" x14ac:dyDescent="0.3">
      <c r="AA1048" s="169"/>
    </row>
    <row r="1049" spans="27:27" x14ac:dyDescent="0.3">
      <c r="AA1049" s="169"/>
    </row>
    <row r="1050" spans="27:27" x14ac:dyDescent="0.3">
      <c r="AA1050" s="169"/>
    </row>
    <row r="1051" spans="27:27" x14ac:dyDescent="0.3">
      <c r="AA1051" s="169"/>
    </row>
    <row r="1052" spans="27:27" x14ac:dyDescent="0.3">
      <c r="AA1052" s="169"/>
    </row>
    <row r="1053" spans="27:27" x14ac:dyDescent="0.3">
      <c r="AA1053" s="169"/>
    </row>
    <row r="1054" spans="27:27" x14ac:dyDescent="0.3">
      <c r="AA1054" s="169"/>
    </row>
    <row r="1055" spans="27:27" x14ac:dyDescent="0.3">
      <c r="AA1055" s="169"/>
    </row>
    <row r="1056" spans="27:27" x14ac:dyDescent="0.3">
      <c r="AA1056" s="169"/>
    </row>
    <row r="1057" spans="27:27" x14ac:dyDescent="0.3">
      <c r="AA1057" s="169"/>
    </row>
    <row r="1058" spans="27:27" x14ac:dyDescent="0.3">
      <c r="AA1058" s="169"/>
    </row>
    <row r="1059" spans="27:27" x14ac:dyDescent="0.3">
      <c r="AA1059" s="169"/>
    </row>
    <row r="1060" spans="27:27" x14ac:dyDescent="0.3">
      <c r="AA1060" s="169"/>
    </row>
    <row r="1061" spans="27:27" x14ac:dyDescent="0.3">
      <c r="AA1061" s="169"/>
    </row>
    <row r="1062" spans="27:27" x14ac:dyDescent="0.3">
      <c r="AA1062" s="169"/>
    </row>
    <row r="1063" spans="27:27" x14ac:dyDescent="0.3">
      <c r="AA1063" s="169"/>
    </row>
    <row r="1064" spans="27:27" x14ac:dyDescent="0.3">
      <c r="AA1064" s="169"/>
    </row>
    <row r="1065" spans="27:27" x14ac:dyDescent="0.3">
      <c r="AA1065" s="169"/>
    </row>
    <row r="1066" spans="27:27" x14ac:dyDescent="0.3">
      <c r="AA1066" s="169"/>
    </row>
    <row r="1067" spans="27:27" x14ac:dyDescent="0.3">
      <c r="AA1067" s="169"/>
    </row>
    <row r="1068" spans="27:27" x14ac:dyDescent="0.3">
      <c r="AA1068" s="169"/>
    </row>
    <row r="1069" spans="27:27" x14ac:dyDescent="0.3">
      <c r="AA1069" s="169"/>
    </row>
    <row r="1070" spans="27:27" x14ac:dyDescent="0.3">
      <c r="AA1070" s="169"/>
    </row>
    <row r="1071" spans="27:27" x14ac:dyDescent="0.3">
      <c r="AA1071" s="169"/>
    </row>
    <row r="1072" spans="27:27" x14ac:dyDescent="0.3">
      <c r="AA1072" s="169"/>
    </row>
    <row r="1073" spans="27:27" x14ac:dyDescent="0.3">
      <c r="AA1073" s="169"/>
    </row>
    <row r="1074" spans="27:27" x14ac:dyDescent="0.3">
      <c r="AA1074" s="169"/>
    </row>
    <row r="1075" spans="27:27" x14ac:dyDescent="0.3">
      <c r="AA1075" s="169"/>
    </row>
    <row r="1076" spans="27:27" x14ac:dyDescent="0.3">
      <c r="AA1076" s="169"/>
    </row>
    <row r="1077" spans="27:27" x14ac:dyDescent="0.3">
      <c r="AA1077" s="169"/>
    </row>
    <row r="1078" spans="27:27" x14ac:dyDescent="0.3">
      <c r="AA1078" s="169"/>
    </row>
    <row r="1079" spans="27:27" x14ac:dyDescent="0.3">
      <c r="AA1079" s="169"/>
    </row>
    <row r="1080" spans="27:27" x14ac:dyDescent="0.3">
      <c r="AA1080" s="169"/>
    </row>
    <row r="1081" spans="27:27" x14ac:dyDescent="0.3">
      <c r="AA1081" s="169"/>
    </row>
    <row r="1082" spans="27:27" x14ac:dyDescent="0.3">
      <c r="AA1082" s="169"/>
    </row>
    <row r="1083" spans="27:27" x14ac:dyDescent="0.3">
      <c r="AA1083" s="169"/>
    </row>
    <row r="1084" spans="27:27" x14ac:dyDescent="0.3">
      <c r="AA1084" s="169"/>
    </row>
    <row r="1085" spans="27:27" x14ac:dyDescent="0.3">
      <c r="AA1085" s="169"/>
    </row>
    <row r="1086" spans="27:27" x14ac:dyDescent="0.3">
      <c r="AA1086" s="169"/>
    </row>
    <row r="1087" spans="27:27" x14ac:dyDescent="0.3">
      <c r="AA1087" s="169"/>
    </row>
    <row r="1088" spans="27:27" x14ac:dyDescent="0.3">
      <c r="AA1088" s="169"/>
    </row>
    <row r="1089" spans="27:27" x14ac:dyDescent="0.3">
      <c r="AA1089" s="169"/>
    </row>
    <row r="1090" spans="27:27" x14ac:dyDescent="0.3">
      <c r="AA1090" s="169"/>
    </row>
    <row r="1091" spans="27:27" x14ac:dyDescent="0.3">
      <c r="AA1091" s="169"/>
    </row>
    <row r="1092" spans="27:27" x14ac:dyDescent="0.3">
      <c r="AA1092" s="169"/>
    </row>
    <row r="1093" spans="27:27" x14ac:dyDescent="0.3">
      <c r="AA1093" s="169"/>
    </row>
    <row r="1094" spans="27:27" x14ac:dyDescent="0.3">
      <c r="AA1094" s="169"/>
    </row>
    <row r="1095" spans="27:27" x14ac:dyDescent="0.3">
      <c r="AA1095" s="169"/>
    </row>
    <row r="1096" spans="27:27" x14ac:dyDescent="0.3">
      <c r="AA1096" s="169"/>
    </row>
    <row r="1097" spans="27:27" x14ac:dyDescent="0.3">
      <c r="AA1097" s="169"/>
    </row>
    <row r="1098" spans="27:27" x14ac:dyDescent="0.3">
      <c r="AA1098" s="169"/>
    </row>
    <row r="1099" spans="27:27" x14ac:dyDescent="0.3">
      <c r="AA1099" s="169"/>
    </row>
    <row r="1100" spans="27:27" x14ac:dyDescent="0.3">
      <c r="AA1100" s="169"/>
    </row>
    <row r="1101" spans="27:27" x14ac:dyDescent="0.3">
      <c r="AA1101" s="169"/>
    </row>
    <row r="1102" spans="27:27" x14ac:dyDescent="0.3">
      <c r="AA1102" s="169"/>
    </row>
    <row r="1103" spans="27:27" x14ac:dyDescent="0.3">
      <c r="AA1103" s="169"/>
    </row>
    <row r="1104" spans="27:27" x14ac:dyDescent="0.3">
      <c r="AA1104" s="169"/>
    </row>
    <row r="1105" spans="27:27" x14ac:dyDescent="0.3">
      <c r="AA1105" s="169"/>
    </row>
    <row r="1106" spans="27:27" x14ac:dyDescent="0.3">
      <c r="AA1106" s="169"/>
    </row>
    <row r="1107" spans="27:27" x14ac:dyDescent="0.3">
      <c r="AA1107" s="169"/>
    </row>
    <row r="1108" spans="27:27" x14ac:dyDescent="0.3">
      <c r="AA1108" s="169"/>
    </row>
    <row r="1109" spans="27:27" x14ac:dyDescent="0.3">
      <c r="AA1109" s="169"/>
    </row>
    <row r="1110" spans="27:27" x14ac:dyDescent="0.3">
      <c r="AA1110" s="169"/>
    </row>
    <row r="1111" spans="27:27" x14ac:dyDescent="0.3">
      <c r="AA1111" s="169"/>
    </row>
    <row r="1112" spans="27:27" x14ac:dyDescent="0.3">
      <c r="AA1112" s="169"/>
    </row>
    <row r="1113" spans="27:27" x14ac:dyDescent="0.3">
      <c r="AA1113" s="169"/>
    </row>
    <row r="1114" spans="27:27" x14ac:dyDescent="0.3">
      <c r="AA1114" s="169"/>
    </row>
    <row r="1115" spans="27:27" x14ac:dyDescent="0.3">
      <c r="AA1115" s="169"/>
    </row>
    <row r="1116" spans="27:27" x14ac:dyDescent="0.3">
      <c r="AA1116" s="169"/>
    </row>
    <row r="1117" spans="27:27" x14ac:dyDescent="0.3">
      <c r="AA1117" s="169"/>
    </row>
    <row r="1118" spans="27:27" x14ac:dyDescent="0.3">
      <c r="AA1118" s="169"/>
    </row>
    <row r="1119" spans="27:27" x14ac:dyDescent="0.3">
      <c r="AA1119" s="169"/>
    </row>
    <row r="1120" spans="27:27" x14ac:dyDescent="0.3">
      <c r="AA1120" s="169"/>
    </row>
    <row r="1121" spans="27:27" x14ac:dyDescent="0.3">
      <c r="AA1121" s="169"/>
    </row>
    <row r="1122" spans="27:27" x14ac:dyDescent="0.3">
      <c r="AA1122" s="169"/>
    </row>
    <row r="1123" spans="27:27" x14ac:dyDescent="0.3">
      <c r="AA1123" s="169"/>
    </row>
    <row r="1124" spans="27:27" x14ac:dyDescent="0.3">
      <c r="AA1124" s="169"/>
    </row>
    <row r="1125" spans="27:27" x14ac:dyDescent="0.3">
      <c r="AA1125" s="169"/>
    </row>
    <row r="1126" spans="27:27" x14ac:dyDescent="0.3">
      <c r="AA1126" s="169"/>
    </row>
    <row r="1127" spans="27:27" x14ac:dyDescent="0.3">
      <c r="AA1127" s="169"/>
    </row>
    <row r="1128" spans="27:27" x14ac:dyDescent="0.3">
      <c r="AA1128" s="169"/>
    </row>
    <row r="1129" spans="27:27" x14ac:dyDescent="0.3">
      <c r="AA1129" s="169"/>
    </row>
    <row r="1130" spans="27:27" x14ac:dyDescent="0.3">
      <c r="AA1130" s="169"/>
    </row>
    <row r="1131" spans="27:27" x14ac:dyDescent="0.3">
      <c r="AA1131" s="169"/>
    </row>
    <row r="1132" spans="27:27" x14ac:dyDescent="0.3">
      <c r="AA1132" s="169"/>
    </row>
    <row r="1133" spans="27:27" x14ac:dyDescent="0.3">
      <c r="AA1133" s="169"/>
    </row>
    <row r="1134" spans="27:27" x14ac:dyDescent="0.3">
      <c r="AA1134" s="169"/>
    </row>
    <row r="1135" spans="27:27" x14ac:dyDescent="0.3">
      <c r="AA1135" s="169"/>
    </row>
    <row r="1136" spans="27:27" x14ac:dyDescent="0.3">
      <c r="AA1136" s="169"/>
    </row>
    <row r="1137" spans="27:27" x14ac:dyDescent="0.3">
      <c r="AA1137" s="169"/>
    </row>
    <row r="1138" spans="27:27" x14ac:dyDescent="0.3">
      <c r="AA1138" s="169"/>
    </row>
    <row r="1139" spans="27:27" x14ac:dyDescent="0.3">
      <c r="AA1139" s="169"/>
    </row>
    <row r="1140" spans="27:27" x14ac:dyDescent="0.3">
      <c r="AA1140" s="169"/>
    </row>
    <row r="1141" spans="27:27" x14ac:dyDescent="0.3">
      <c r="AA1141" s="169"/>
    </row>
    <row r="1142" spans="27:27" x14ac:dyDescent="0.3">
      <c r="AA1142" s="169"/>
    </row>
    <row r="1143" spans="27:27" x14ac:dyDescent="0.3">
      <c r="AA1143" s="169"/>
    </row>
    <row r="1144" spans="27:27" x14ac:dyDescent="0.3">
      <c r="AA1144" s="169"/>
    </row>
    <row r="1145" spans="27:27" x14ac:dyDescent="0.3">
      <c r="AA1145" s="169"/>
    </row>
    <row r="1146" spans="27:27" x14ac:dyDescent="0.3">
      <c r="AA1146" s="169"/>
    </row>
    <row r="1147" spans="27:27" x14ac:dyDescent="0.3">
      <c r="AA1147" s="169"/>
    </row>
    <row r="1148" spans="27:27" x14ac:dyDescent="0.3">
      <c r="AA1148" s="169"/>
    </row>
    <row r="1149" spans="27:27" x14ac:dyDescent="0.3">
      <c r="AA1149" s="169"/>
    </row>
    <row r="1150" spans="27:27" x14ac:dyDescent="0.3">
      <c r="AA1150" s="169"/>
    </row>
    <row r="1151" spans="27:27" x14ac:dyDescent="0.3">
      <c r="AA1151" s="169"/>
    </row>
    <row r="1152" spans="27:27" x14ac:dyDescent="0.3">
      <c r="AA1152" s="169"/>
    </row>
    <row r="1153" spans="27:27" x14ac:dyDescent="0.3">
      <c r="AA1153" s="169"/>
    </row>
    <row r="1154" spans="27:27" x14ac:dyDescent="0.3">
      <c r="AA1154" s="169"/>
    </row>
    <row r="1155" spans="27:27" x14ac:dyDescent="0.3">
      <c r="AA1155" s="169"/>
    </row>
    <row r="1156" spans="27:27" x14ac:dyDescent="0.3">
      <c r="AA1156" s="169"/>
    </row>
    <row r="1157" spans="27:27" x14ac:dyDescent="0.3">
      <c r="AA1157" s="169"/>
    </row>
    <row r="1158" spans="27:27" x14ac:dyDescent="0.3">
      <c r="AA1158" s="169"/>
    </row>
    <row r="1159" spans="27:27" x14ac:dyDescent="0.3">
      <c r="AA1159" s="169"/>
    </row>
    <row r="1160" spans="27:27" x14ac:dyDescent="0.3">
      <c r="AA1160" s="169"/>
    </row>
    <row r="1161" spans="27:27" x14ac:dyDescent="0.3">
      <c r="AA1161" s="169"/>
    </row>
    <row r="1162" spans="27:27" x14ac:dyDescent="0.3">
      <c r="AA1162" s="169"/>
    </row>
    <row r="1163" spans="27:27" x14ac:dyDescent="0.3">
      <c r="AA1163" s="169"/>
    </row>
    <row r="1164" spans="27:27" x14ac:dyDescent="0.3">
      <c r="AA1164" s="169"/>
    </row>
    <row r="1165" spans="27:27" x14ac:dyDescent="0.3">
      <c r="AA1165" s="169"/>
    </row>
    <row r="1166" spans="27:27" x14ac:dyDescent="0.3">
      <c r="AA1166" s="169"/>
    </row>
    <row r="1167" spans="27:27" x14ac:dyDescent="0.3">
      <c r="AA1167" s="169"/>
    </row>
    <row r="1168" spans="27:27" x14ac:dyDescent="0.3">
      <c r="AA1168" s="169"/>
    </row>
    <row r="1169" spans="27:27" x14ac:dyDescent="0.3">
      <c r="AA1169" s="169"/>
    </row>
    <row r="1170" spans="27:27" x14ac:dyDescent="0.3">
      <c r="AA1170" s="169"/>
    </row>
    <row r="1171" spans="27:27" x14ac:dyDescent="0.3">
      <c r="AA1171" s="169"/>
    </row>
    <row r="1172" spans="27:27" x14ac:dyDescent="0.3">
      <c r="AA1172" s="169"/>
    </row>
    <row r="1173" spans="27:27" x14ac:dyDescent="0.3">
      <c r="AA1173" s="169"/>
    </row>
    <row r="1174" spans="27:27" x14ac:dyDescent="0.3">
      <c r="AA1174" s="169"/>
    </row>
    <row r="1175" spans="27:27" x14ac:dyDescent="0.3">
      <c r="AA1175" s="169"/>
    </row>
    <row r="1176" spans="27:27" x14ac:dyDescent="0.3">
      <c r="AA1176" s="169"/>
    </row>
    <row r="1177" spans="27:27" x14ac:dyDescent="0.3">
      <c r="AA1177" s="169"/>
    </row>
    <row r="1178" spans="27:27" x14ac:dyDescent="0.3">
      <c r="AA1178" s="169"/>
    </row>
    <row r="1179" spans="27:27" x14ac:dyDescent="0.3">
      <c r="AA1179" s="169"/>
    </row>
    <row r="1180" spans="27:27" x14ac:dyDescent="0.3">
      <c r="AA1180" s="169"/>
    </row>
    <row r="1181" spans="27:27" x14ac:dyDescent="0.3">
      <c r="AA1181" s="169"/>
    </row>
    <row r="1182" spans="27:27" x14ac:dyDescent="0.3">
      <c r="AA1182" s="169"/>
    </row>
    <row r="1183" spans="27:27" x14ac:dyDescent="0.3">
      <c r="AA1183" s="169"/>
    </row>
    <row r="1184" spans="27:27" x14ac:dyDescent="0.3">
      <c r="AA1184" s="169"/>
    </row>
    <row r="1185" spans="27:27" x14ac:dyDescent="0.3">
      <c r="AA1185" s="169"/>
    </row>
    <row r="1186" spans="27:27" x14ac:dyDescent="0.3">
      <c r="AA1186" s="169"/>
    </row>
    <row r="1187" spans="27:27" x14ac:dyDescent="0.3">
      <c r="AA1187" s="169"/>
    </row>
    <row r="1188" spans="27:27" x14ac:dyDescent="0.3">
      <c r="AA1188" s="169"/>
    </row>
    <row r="1189" spans="27:27" x14ac:dyDescent="0.3">
      <c r="AA1189" s="169"/>
    </row>
    <row r="1190" spans="27:27" x14ac:dyDescent="0.3">
      <c r="AA1190" s="169"/>
    </row>
    <row r="1191" spans="27:27" x14ac:dyDescent="0.3">
      <c r="AA1191" s="169"/>
    </row>
    <row r="1192" spans="27:27" x14ac:dyDescent="0.3">
      <c r="AA1192" s="169"/>
    </row>
    <row r="1193" spans="27:27" x14ac:dyDescent="0.3">
      <c r="AA1193" s="169"/>
    </row>
    <row r="1194" spans="27:27" x14ac:dyDescent="0.3">
      <c r="AA1194" s="169"/>
    </row>
    <row r="1195" spans="27:27" x14ac:dyDescent="0.3">
      <c r="AA1195" s="169"/>
    </row>
    <row r="1196" spans="27:27" x14ac:dyDescent="0.3">
      <c r="AA1196" s="169"/>
    </row>
    <row r="1197" spans="27:27" x14ac:dyDescent="0.3">
      <c r="AA1197" s="169"/>
    </row>
    <row r="1198" spans="27:27" x14ac:dyDescent="0.3">
      <c r="AA1198" s="169"/>
    </row>
    <row r="1199" spans="27:27" x14ac:dyDescent="0.3">
      <c r="AA1199" s="169"/>
    </row>
    <row r="1200" spans="27:27" x14ac:dyDescent="0.3">
      <c r="AA1200" s="169"/>
    </row>
    <row r="1201" spans="27:27" x14ac:dyDescent="0.3">
      <c r="AA1201" s="169"/>
    </row>
    <row r="1202" spans="27:27" x14ac:dyDescent="0.3">
      <c r="AA1202" s="169"/>
    </row>
    <row r="1203" spans="27:27" x14ac:dyDescent="0.3">
      <c r="AA1203" s="169"/>
    </row>
    <row r="1204" spans="27:27" x14ac:dyDescent="0.3">
      <c r="AA1204" s="169"/>
    </row>
    <row r="1205" spans="27:27" x14ac:dyDescent="0.3">
      <c r="AA1205" s="169"/>
    </row>
    <row r="1206" spans="27:27" x14ac:dyDescent="0.3">
      <c r="AA1206" s="169"/>
    </row>
    <row r="1207" spans="27:27" x14ac:dyDescent="0.3">
      <c r="AA1207" s="169"/>
    </row>
    <row r="1208" spans="27:27" x14ac:dyDescent="0.3">
      <c r="AA1208" s="169"/>
    </row>
    <row r="1209" spans="27:27" x14ac:dyDescent="0.3">
      <c r="AA1209" s="169"/>
    </row>
    <row r="1210" spans="27:27" x14ac:dyDescent="0.3">
      <c r="AA1210" s="169"/>
    </row>
    <row r="1211" spans="27:27" x14ac:dyDescent="0.3">
      <c r="AA1211" s="169"/>
    </row>
    <row r="1212" spans="27:27" x14ac:dyDescent="0.3">
      <c r="AA1212" s="169"/>
    </row>
    <row r="1213" spans="27:27" x14ac:dyDescent="0.3">
      <c r="AA1213" s="169"/>
    </row>
    <row r="1214" spans="27:27" x14ac:dyDescent="0.3">
      <c r="AA1214" s="169"/>
    </row>
    <row r="1215" spans="27:27" x14ac:dyDescent="0.3">
      <c r="AA1215" s="169"/>
    </row>
    <row r="1216" spans="27:27" x14ac:dyDescent="0.3">
      <c r="AA1216" s="169"/>
    </row>
    <row r="1217" spans="27:27" x14ac:dyDescent="0.3">
      <c r="AA1217" s="169"/>
    </row>
    <row r="1218" spans="27:27" x14ac:dyDescent="0.3">
      <c r="AA1218" s="169"/>
    </row>
    <row r="1219" spans="27:27" x14ac:dyDescent="0.3">
      <c r="AA1219" s="169"/>
    </row>
    <row r="1220" spans="27:27" x14ac:dyDescent="0.3">
      <c r="AA1220" s="169"/>
    </row>
    <row r="1221" spans="27:27" x14ac:dyDescent="0.3">
      <c r="AA1221" s="169"/>
    </row>
    <row r="1222" spans="27:27" x14ac:dyDescent="0.3">
      <c r="AA1222" s="169"/>
    </row>
    <row r="1223" spans="27:27" x14ac:dyDescent="0.3">
      <c r="AA1223" s="169"/>
    </row>
    <row r="1224" spans="27:27" x14ac:dyDescent="0.3">
      <c r="AA1224" s="169"/>
    </row>
    <row r="1225" spans="27:27" x14ac:dyDescent="0.3">
      <c r="AA1225" s="169"/>
    </row>
    <row r="1226" spans="27:27" x14ac:dyDescent="0.3">
      <c r="AA1226" s="169"/>
    </row>
    <row r="1227" spans="27:27" x14ac:dyDescent="0.3">
      <c r="AA1227" s="169"/>
    </row>
    <row r="1228" spans="27:27" x14ac:dyDescent="0.3">
      <c r="AA1228" s="169"/>
    </row>
    <row r="1229" spans="27:27" x14ac:dyDescent="0.3">
      <c r="AA1229" s="169"/>
    </row>
    <row r="1230" spans="27:27" x14ac:dyDescent="0.3">
      <c r="AA1230" s="169"/>
    </row>
    <row r="1231" spans="27:27" x14ac:dyDescent="0.3">
      <c r="AA1231" s="169"/>
    </row>
    <row r="1232" spans="27:27" x14ac:dyDescent="0.3">
      <c r="AA1232" s="169"/>
    </row>
    <row r="1233" spans="27:27" x14ac:dyDescent="0.3">
      <c r="AA1233" s="169"/>
    </row>
    <row r="1234" spans="27:27" x14ac:dyDescent="0.3">
      <c r="AA1234" s="169"/>
    </row>
    <row r="1235" spans="27:27" x14ac:dyDescent="0.3">
      <c r="AA1235" s="169"/>
    </row>
    <row r="1236" spans="27:27" x14ac:dyDescent="0.3">
      <c r="AA1236" s="169"/>
    </row>
    <row r="1237" spans="27:27" x14ac:dyDescent="0.3">
      <c r="AA1237" s="169"/>
    </row>
    <row r="1238" spans="27:27" x14ac:dyDescent="0.3">
      <c r="AA1238" s="169"/>
    </row>
    <row r="1239" spans="27:27" x14ac:dyDescent="0.3">
      <c r="AA1239" s="169"/>
    </row>
    <row r="1240" spans="27:27" x14ac:dyDescent="0.3">
      <c r="AA1240" s="169"/>
    </row>
    <row r="1241" spans="27:27" x14ac:dyDescent="0.3">
      <c r="AA1241" s="169"/>
    </row>
    <row r="1242" spans="27:27" x14ac:dyDescent="0.3">
      <c r="AA1242" s="169"/>
    </row>
    <row r="1243" spans="27:27" x14ac:dyDescent="0.3">
      <c r="AA1243" s="169"/>
    </row>
    <row r="1244" spans="27:27" x14ac:dyDescent="0.3">
      <c r="AA1244" s="169"/>
    </row>
    <row r="1245" spans="27:27" x14ac:dyDescent="0.3">
      <c r="AA1245" s="169"/>
    </row>
    <row r="1246" spans="27:27" x14ac:dyDescent="0.3">
      <c r="AA1246" s="169"/>
    </row>
    <row r="1247" spans="27:27" x14ac:dyDescent="0.3">
      <c r="AA1247" s="169"/>
    </row>
    <row r="1248" spans="27:27" x14ac:dyDescent="0.3">
      <c r="AA1248" s="169"/>
    </row>
    <row r="1249" spans="27:27" x14ac:dyDescent="0.3">
      <c r="AA1249" s="169"/>
    </row>
    <row r="1250" spans="27:27" x14ac:dyDescent="0.3">
      <c r="AA1250" s="169"/>
    </row>
    <row r="1251" spans="27:27" x14ac:dyDescent="0.3">
      <c r="AA1251" s="169"/>
    </row>
    <row r="1252" spans="27:27" x14ac:dyDescent="0.3">
      <c r="AA1252" s="169"/>
    </row>
    <row r="1253" spans="27:27" x14ac:dyDescent="0.3">
      <c r="AA1253" s="169"/>
    </row>
    <row r="1254" spans="27:27" x14ac:dyDescent="0.3">
      <c r="AA1254" s="169"/>
    </row>
    <row r="1255" spans="27:27" x14ac:dyDescent="0.3">
      <c r="AA1255" s="169"/>
    </row>
    <row r="1256" spans="27:27" x14ac:dyDescent="0.3">
      <c r="AA1256" s="169"/>
    </row>
    <row r="1257" spans="27:27" x14ac:dyDescent="0.3">
      <c r="AA1257" s="169"/>
    </row>
    <row r="1258" spans="27:27" x14ac:dyDescent="0.3">
      <c r="AA1258" s="169"/>
    </row>
    <row r="1259" spans="27:27" x14ac:dyDescent="0.3">
      <c r="AA1259" s="169"/>
    </row>
    <row r="1260" spans="27:27" x14ac:dyDescent="0.3">
      <c r="AA1260" s="169"/>
    </row>
    <row r="1261" spans="27:27" x14ac:dyDescent="0.3">
      <c r="AA1261" s="169"/>
    </row>
    <row r="1262" spans="27:27" x14ac:dyDescent="0.3">
      <c r="AA1262" s="169"/>
    </row>
    <row r="1263" spans="27:27" x14ac:dyDescent="0.3">
      <c r="AA1263" s="169"/>
    </row>
    <row r="1264" spans="27:27" x14ac:dyDescent="0.3">
      <c r="AA1264" s="169"/>
    </row>
    <row r="1265" spans="27:27" x14ac:dyDescent="0.3">
      <c r="AA1265" s="169"/>
    </row>
    <row r="1266" spans="27:27" x14ac:dyDescent="0.3">
      <c r="AA1266" s="169"/>
    </row>
    <row r="1267" spans="27:27" x14ac:dyDescent="0.3">
      <c r="AA1267" s="169"/>
    </row>
    <row r="1268" spans="27:27" x14ac:dyDescent="0.3">
      <c r="AA1268" s="169"/>
    </row>
  </sheetData>
  <sheetProtection password="BC6F" sheet="1" objects="1" scenarios="1"/>
  <mergeCells count="12">
    <mergeCell ref="W45:X46"/>
    <mergeCell ref="X39:Y39"/>
    <mergeCell ref="Y42:AA42"/>
    <mergeCell ref="AB45:AH45"/>
    <mergeCell ref="Z39:AB39"/>
    <mergeCell ref="Z40:AB40"/>
    <mergeCell ref="B19:C19"/>
    <mergeCell ref="D19:E19"/>
    <mergeCell ref="A1:I1"/>
    <mergeCell ref="S45:T46"/>
    <mergeCell ref="U45:V46"/>
    <mergeCell ref="Q45:R46"/>
  </mergeCells>
  <conditionalFormatting sqref="Q39">
    <cfRule type="iconSet" priority="5">
      <iconSet iconSet="3Symbols2" showValue="0">
        <cfvo type="percent" val="0"/>
        <cfvo type="num" val="0" gte="0"/>
        <cfvo type="num" val="0" gte="0"/>
      </iconSet>
    </cfRule>
  </conditionalFormatting>
  <conditionalFormatting sqref="S39">
    <cfRule type="iconSet" priority="4">
      <iconSet iconSet="3Symbols2" showValue="0">
        <cfvo type="percent" val="0"/>
        <cfvo type="num" val="0" gte="0"/>
        <cfvo type="num" val="0" gte="0"/>
      </iconSet>
    </cfRule>
  </conditionalFormatting>
  <conditionalFormatting sqref="U39">
    <cfRule type="iconSet" priority="3">
      <iconSet iconSet="3Symbols2" showValue="0">
        <cfvo type="percent" val="0"/>
        <cfvo type="num" val="0" gte="0"/>
        <cfvo type="num" val="0" gte="0"/>
      </iconSet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FPMExcelClientSheetOptionstb1">
          <controlPr defaultSize="0" autoLine="0" r:id="rId5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1031" r:id="rId4" name="FPMExcelClientSheetOptionstb1"/>
      </mc:Fallback>
    </mc:AlternateContent>
    <mc:AlternateContent xmlns:mc="http://schemas.openxmlformats.org/markup-compatibility/2006">
      <mc:Choice Requires="x14">
        <control shapeId="1030" r:id="rId6" name="ReportSubmitControl_1tb1">
          <controlPr defaultSize="0" autoLine="0" r:id="rId7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1030" r:id="rId6" name="ReportSubmitControl_1tb1"/>
      </mc:Fallback>
    </mc:AlternateContent>
    <mc:AlternateContent xmlns:mc="http://schemas.openxmlformats.org/markup-compatibility/2006">
      <mc:Choice Requires="x14">
        <control shapeId="1029" r:id="rId8" name="ReportSubmitManagerControltb1">
          <controlPr defaultSize="0" autoLine="0" r:id="rId9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1029" r:id="rId8" name="ReportSubmitManagerControltb1"/>
      </mc:Fallback>
    </mc:AlternateContent>
    <mc:AlternateContent xmlns:mc="http://schemas.openxmlformats.org/markup-compatibility/2006">
      <mc:Choice Requires="x14">
        <control shapeId="1028" r:id="rId10" name="AnalyzerDynReport000tb1">
          <controlPr defaultSize="0" autoLine="0" r:id="rId11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1028" r:id="rId10" name="AnalyzerDynReport000tb1"/>
      </mc:Fallback>
    </mc:AlternateContent>
    <mc:AlternateContent xmlns:mc="http://schemas.openxmlformats.org/markup-compatibility/2006">
      <mc:Choice Requires="x14">
        <control shapeId="1027" r:id="rId12" name="ConnectionDescriptorsInfo000tb1">
          <controlPr defaultSize="0" autoLine="0" r:id="rId13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1027" r:id="rId12" name="ConnectionDescriptorsInfo000tb1"/>
      </mc:Fallback>
    </mc:AlternateContent>
    <mc:AlternateContent xmlns:mc="http://schemas.openxmlformats.org/markup-compatibility/2006">
      <mc:Choice Requires="x14">
        <control shapeId="1026" r:id="rId14" name="MultipleReportManagerInfotb1">
          <controlPr defaultSize="0" autoLine="0" r:id="rId15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1026" r:id="rId14" name="MultipleReportManagerInfotb1"/>
      </mc:Fallback>
    </mc:AlternateContent>
    <mc:AlternateContent xmlns:mc="http://schemas.openxmlformats.org/markup-compatibility/2006">
      <mc:Choice Requires="x14">
        <control shapeId="1025" r:id="rId16" name="ConnectionDescriptorsInfotb1">
          <controlPr defaultSize="0" autoLine="0" r:id="rId17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1025" r:id="rId16" name="ConnectionDescriptorsInfotb1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5E6A3A00-E647-43A1-B545-69423A79126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Q39:R39</xm:sqref>
        </x14:conditionalFormatting>
        <x14:conditionalFormatting xmlns:xm="http://schemas.microsoft.com/office/excel/2006/main">
          <x14:cfRule type="iconSet" priority="8" id="{8AD405A6-8814-4C2C-ACC2-E82930CADD7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S39</xm:sqref>
        </x14:conditionalFormatting>
        <x14:conditionalFormatting xmlns:xm="http://schemas.microsoft.com/office/excel/2006/main">
          <x14:cfRule type="iconSet" priority="9" id="{CCA06524-3491-4EEC-89CD-3F2E3008821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U39</xm:sqref>
        </x14:conditionalFormatting>
        <x14:conditionalFormatting xmlns:xm="http://schemas.microsoft.com/office/excel/2006/main">
          <x14:cfRule type="iconSet" priority="10" id="{E430F972-E3A1-4017-975C-81574A59CCD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W39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A1:CT1202"/>
  <sheetViews>
    <sheetView showGridLines="0" showRowColHeaders="0" topLeftCell="Q38" zoomScale="80" zoomScaleNormal="80" workbookViewId="0">
      <selection activeCell="W67" sqref="W67"/>
    </sheetView>
  </sheetViews>
  <sheetFormatPr baseColWidth="10" defaultColWidth="11.44140625" defaultRowHeight="14.4" outlineLevelRow="1" outlineLevelCol="1" x14ac:dyDescent="0.3"/>
  <cols>
    <col min="1" max="1" width="21.5546875" hidden="1" customWidth="1" outlineLevel="1"/>
    <col min="2" max="2" width="17" hidden="1" customWidth="1" outlineLevel="1"/>
    <col min="3" max="3" width="14.33203125" hidden="1" customWidth="1" outlineLevel="1"/>
    <col min="4" max="4" width="30.109375" hidden="1" customWidth="1" outlineLevel="1"/>
    <col min="5" max="6" width="12.44140625" hidden="1" customWidth="1" outlineLevel="1"/>
    <col min="7" max="8" width="12" hidden="1" customWidth="1" outlineLevel="1"/>
    <col min="9" max="9" width="12.6640625" hidden="1" customWidth="1" outlineLevel="1"/>
    <col min="10" max="10" width="17.33203125" hidden="1" customWidth="1" outlineLevel="1"/>
    <col min="11" max="11" width="16.44140625" hidden="1" customWidth="1" outlineLevel="1"/>
    <col min="12" max="12" width="19.33203125" hidden="1" customWidth="1" outlineLevel="1"/>
    <col min="13" max="13" width="16.88671875" hidden="1" customWidth="1" outlineLevel="1"/>
    <col min="14" max="14" width="11.44140625" hidden="1" customWidth="1" outlineLevel="1"/>
    <col min="15" max="15" width="13.6640625" hidden="1" customWidth="1" outlineLevel="1"/>
    <col min="16" max="16" width="15" hidden="1" customWidth="1" outlineLevel="1"/>
    <col min="17" max="17" width="4.33203125" customWidth="1" collapsed="1"/>
    <col min="18" max="18" width="12.6640625" hidden="1" customWidth="1"/>
    <col min="19" max="19" width="16" bestFit="1" customWidth="1"/>
    <col min="20" max="20" width="46.109375" bestFit="1" customWidth="1"/>
    <col min="21" max="21" width="21" customWidth="1"/>
    <col min="22" max="22" width="25.88671875" bestFit="1" customWidth="1"/>
    <col min="23" max="23" width="21.109375" customWidth="1"/>
    <col min="24" max="24" width="20.109375" customWidth="1"/>
    <col min="25" max="25" width="20" customWidth="1"/>
    <col min="26" max="26" width="54.33203125" customWidth="1"/>
    <col min="27" max="27" width="1.5546875" customWidth="1"/>
    <col min="28" max="28" width="19.5546875" hidden="1" customWidth="1"/>
    <col min="29" max="29" width="18.88671875" hidden="1" customWidth="1"/>
    <col min="30" max="30" width="18.33203125" bestFit="1" customWidth="1"/>
    <col min="31" max="31" width="19.44140625" style="101" bestFit="1" customWidth="1"/>
    <col min="32" max="32" width="17.88671875" bestFit="1" customWidth="1"/>
    <col min="33" max="33" width="17.88671875" style="101" customWidth="1"/>
    <col min="34" max="34" width="50.6640625" customWidth="1"/>
    <col min="35" max="35" width="15.5546875" customWidth="1"/>
    <col min="36" max="39" width="24.33203125" customWidth="1"/>
    <col min="40" max="40" width="14.44140625" customWidth="1"/>
    <col min="41" max="41" width="19.5546875" customWidth="1"/>
    <col min="42" max="44" width="24.6640625" customWidth="1"/>
    <col min="45" max="48" width="29.44140625" customWidth="1"/>
    <col min="49" max="52" width="32" customWidth="1"/>
    <col min="53" max="56" width="28.88671875" customWidth="1"/>
    <col min="57" max="60" width="24.6640625" customWidth="1"/>
    <col min="61" max="64" width="29.44140625" customWidth="1"/>
    <col min="65" max="68" width="32" customWidth="1"/>
    <col min="69" max="72" width="28.88671875" customWidth="1"/>
    <col min="73" max="76" width="24.6640625" customWidth="1"/>
    <col min="77" max="80" width="29.44140625" customWidth="1"/>
    <col min="81" max="84" width="32" customWidth="1"/>
    <col min="85" max="94" width="28.88671875" customWidth="1"/>
    <col min="95" max="95" width="7.6640625" customWidth="1"/>
    <col min="96" max="96" width="23.5546875" customWidth="1"/>
    <col min="97" max="97" width="29" customWidth="1"/>
    <col min="98" max="98" width="6.33203125" customWidth="1"/>
    <col min="99" max="99" width="7.109375" customWidth="1"/>
    <col min="100" max="100" width="7.6640625" customWidth="1"/>
    <col min="101" max="101" width="23.5546875" customWidth="1"/>
    <col min="102" max="102" width="25.44140625" customWidth="1"/>
    <col min="103" max="103" width="6.33203125" customWidth="1"/>
    <col min="104" max="104" width="7.109375" customWidth="1"/>
    <col min="105" max="105" width="7.6640625" customWidth="1"/>
    <col min="106" max="106" width="23.5546875" customWidth="1"/>
    <col min="107" max="107" width="22.44140625" customWidth="1"/>
    <col min="108" max="108" width="6.33203125" customWidth="1"/>
    <col min="109" max="109" width="7.109375" customWidth="1"/>
    <col min="110" max="110" width="7.6640625" customWidth="1"/>
    <col min="111" max="111" width="23.5546875" customWidth="1"/>
    <col min="112" max="112" width="25.44140625" customWidth="1"/>
    <col min="113" max="113" width="6.33203125" customWidth="1"/>
    <col min="114" max="114" width="7.109375" customWidth="1"/>
    <col min="115" max="115" width="7.6640625" customWidth="1"/>
    <col min="116" max="116" width="23.5546875" customWidth="1"/>
    <col min="117" max="117" width="29" customWidth="1"/>
    <col min="118" max="118" width="6.33203125" customWidth="1"/>
    <col min="119" max="119" width="7.109375" customWidth="1"/>
    <col min="120" max="120" width="7.6640625" customWidth="1"/>
    <col min="121" max="121" width="23.5546875" customWidth="1"/>
    <col min="122" max="122" width="25.44140625" customWidth="1"/>
    <col min="123" max="123" width="6.33203125" customWidth="1"/>
    <col min="124" max="124" width="7.109375" customWidth="1"/>
    <col min="125" max="125" width="7.6640625" customWidth="1"/>
    <col min="126" max="126" width="23.5546875" customWidth="1"/>
    <col min="127" max="127" width="12.88671875" customWidth="1"/>
    <col min="128" max="128" width="6.33203125" customWidth="1"/>
    <col min="129" max="129" width="7.109375" customWidth="1"/>
    <col min="130" max="130" width="7.6640625" customWidth="1"/>
    <col min="131" max="131" width="23.5546875" customWidth="1"/>
    <col min="132" max="132" width="12.88671875" customWidth="1"/>
    <col min="133" max="133" width="6.33203125" customWidth="1"/>
    <col min="134" max="134" width="7.109375" customWidth="1"/>
    <col min="135" max="135" width="7.6640625" customWidth="1"/>
    <col min="136" max="136" width="23.5546875" customWidth="1"/>
    <col min="137" max="137" width="21.6640625" customWidth="1"/>
    <col min="138" max="138" width="6.33203125" customWidth="1"/>
    <col min="139" max="139" width="7.109375" customWidth="1"/>
    <col min="140" max="140" width="7.6640625" customWidth="1"/>
    <col min="141" max="141" width="23.5546875" customWidth="1"/>
    <col min="142" max="142" width="29.33203125" customWidth="1"/>
    <col min="143" max="143" width="6.33203125" customWidth="1"/>
    <col min="144" max="144" width="7.109375" customWidth="1"/>
    <col min="145" max="145" width="7.6640625" customWidth="1"/>
    <col min="146" max="146" width="23.5546875" customWidth="1"/>
    <col min="147" max="147" width="7.109375" customWidth="1"/>
    <col min="148" max="148" width="6.33203125" customWidth="1"/>
    <col min="149" max="149" width="7.109375" customWidth="1"/>
    <col min="150" max="150" width="7.6640625" customWidth="1"/>
    <col min="151" max="151" width="23.5546875" customWidth="1"/>
    <col min="152" max="152" width="16.88671875" customWidth="1"/>
    <col min="153" max="153" width="6.33203125" customWidth="1"/>
    <col min="154" max="154" width="7.109375" customWidth="1"/>
    <col min="155" max="155" width="7.6640625" customWidth="1"/>
    <col min="156" max="156" width="23.5546875" customWidth="1"/>
    <col min="157" max="157" width="18" customWidth="1"/>
    <col min="158" max="158" width="6.33203125" customWidth="1"/>
    <col min="159" max="159" width="7.109375" customWidth="1"/>
    <col min="160" max="160" width="7.6640625" customWidth="1"/>
    <col min="161" max="161" width="23.5546875" customWidth="1"/>
    <col min="162" max="162" width="11.88671875" customWidth="1"/>
    <col min="163" max="163" width="6.33203125" customWidth="1"/>
    <col min="164" max="164" width="7.109375" customWidth="1"/>
    <col min="165" max="165" width="7.6640625" customWidth="1"/>
    <col min="166" max="166" width="23.5546875" customWidth="1"/>
    <col min="167" max="167" width="35.44140625" customWidth="1"/>
    <col min="168" max="168" width="6.33203125" customWidth="1"/>
    <col min="169" max="169" width="7.109375" customWidth="1"/>
    <col min="170" max="170" width="7.6640625" customWidth="1"/>
    <col min="171" max="171" width="23.5546875" customWidth="1"/>
    <col min="172" max="172" width="56.109375" customWidth="1"/>
    <col min="173" max="173" width="6.33203125" customWidth="1"/>
    <col min="174" max="174" width="7.109375" customWidth="1"/>
    <col min="175" max="175" width="7.6640625" customWidth="1"/>
    <col min="176" max="176" width="23.5546875" customWidth="1"/>
    <col min="177" max="177" width="13" customWidth="1"/>
    <col min="178" max="178" width="6.33203125" customWidth="1"/>
    <col min="179" max="179" width="7.109375" customWidth="1"/>
    <col min="180" max="180" width="7.6640625" customWidth="1"/>
    <col min="181" max="181" width="23.5546875" customWidth="1"/>
    <col min="182" max="182" width="48.88671875" customWidth="1"/>
    <col min="183" max="183" width="6.33203125" customWidth="1"/>
    <col min="184" max="184" width="7.109375" customWidth="1"/>
    <col min="185" max="185" width="7.6640625" customWidth="1"/>
    <col min="186" max="186" width="23.5546875" customWidth="1"/>
    <col min="187" max="187" width="48.5546875" customWidth="1"/>
    <col min="188" max="188" width="6.33203125" customWidth="1"/>
    <col min="189" max="189" width="7.109375" customWidth="1"/>
    <col min="190" max="190" width="7.6640625" customWidth="1"/>
    <col min="191" max="191" width="23.5546875" customWidth="1"/>
    <col min="192" max="192" width="17.33203125" customWidth="1"/>
    <col min="193" max="193" width="6.33203125" customWidth="1"/>
    <col min="194" max="194" width="7.109375" customWidth="1"/>
    <col min="195" max="195" width="7.6640625" customWidth="1"/>
    <col min="196" max="196" width="23.5546875" customWidth="1"/>
    <col min="197" max="197" width="26.6640625" customWidth="1"/>
    <col min="198" max="198" width="6.33203125" customWidth="1"/>
    <col min="199" max="199" width="7.109375" customWidth="1"/>
    <col min="200" max="200" width="7.6640625" customWidth="1"/>
    <col min="201" max="201" width="23.5546875" customWidth="1"/>
    <col min="202" max="202" width="43.44140625" customWidth="1"/>
    <col min="203" max="203" width="6.33203125" customWidth="1"/>
    <col min="204" max="204" width="7.109375" customWidth="1"/>
    <col min="205" max="205" width="7.6640625" customWidth="1"/>
    <col min="206" max="206" width="23.5546875" customWidth="1"/>
    <col min="207" max="207" width="27.44140625" customWidth="1"/>
    <col min="208" max="208" width="6.33203125" customWidth="1"/>
    <col min="209" max="209" width="7.109375" customWidth="1"/>
    <col min="210" max="210" width="7.6640625" customWidth="1"/>
    <col min="211" max="211" width="23.5546875" customWidth="1"/>
    <col min="212" max="212" width="17.5546875" customWidth="1"/>
    <col min="213" max="213" width="6.33203125" customWidth="1"/>
    <col min="214" max="214" width="7.109375" customWidth="1"/>
    <col min="215" max="215" width="7.6640625" customWidth="1"/>
    <col min="216" max="216" width="23.5546875" customWidth="1"/>
    <col min="217" max="217" width="21.6640625" customWidth="1"/>
    <col min="218" max="218" width="6.33203125" customWidth="1"/>
    <col min="219" max="219" width="7.109375" customWidth="1"/>
    <col min="220" max="220" width="7.6640625" customWidth="1"/>
    <col min="221" max="221" width="23.5546875" customWidth="1"/>
    <col min="222" max="222" width="12.88671875" customWidth="1"/>
    <col min="223" max="223" width="6.33203125" customWidth="1"/>
    <col min="224" max="224" width="7.109375" customWidth="1"/>
    <col min="225" max="225" width="7.6640625" customWidth="1"/>
    <col min="226" max="226" width="23.5546875" customWidth="1"/>
    <col min="227" max="227" width="12.88671875" customWidth="1"/>
    <col min="228" max="228" width="6.33203125" customWidth="1"/>
    <col min="229" max="229" width="7.109375" customWidth="1"/>
    <col min="230" max="230" width="7.6640625" customWidth="1"/>
    <col min="231" max="231" width="23.5546875" customWidth="1"/>
    <col min="232" max="232" width="21.6640625" customWidth="1"/>
    <col min="233" max="233" width="6.33203125" customWidth="1"/>
    <col min="234" max="234" width="7.109375" customWidth="1"/>
    <col min="235" max="235" width="7.6640625" customWidth="1"/>
    <col min="236" max="236" width="23.5546875" customWidth="1"/>
    <col min="237" max="237" width="29.33203125" customWidth="1"/>
    <col min="238" max="238" width="6.33203125" customWidth="1"/>
    <col min="239" max="239" width="7.109375" customWidth="1"/>
    <col min="240" max="240" width="7.6640625" customWidth="1"/>
    <col min="241" max="241" width="23.5546875" customWidth="1"/>
    <col min="242" max="242" width="7.109375" customWidth="1"/>
    <col min="243" max="243" width="6.33203125" customWidth="1"/>
    <col min="244" max="244" width="7.109375" customWidth="1"/>
    <col min="245" max="245" width="7.6640625" customWidth="1"/>
    <col min="246" max="246" width="23.5546875" customWidth="1"/>
    <col min="247" max="247" width="16.88671875" customWidth="1"/>
    <col min="248" max="248" width="6.33203125" customWidth="1"/>
    <col min="249" max="249" width="7.109375" customWidth="1"/>
    <col min="250" max="250" width="7.6640625" customWidth="1"/>
    <col min="251" max="251" width="23.5546875" customWidth="1"/>
    <col min="252" max="252" width="18" customWidth="1"/>
    <col min="253" max="253" width="6.33203125" customWidth="1"/>
    <col min="254" max="254" width="7.109375" customWidth="1"/>
    <col min="255" max="255" width="7.6640625" customWidth="1"/>
    <col min="256" max="256" width="23.5546875" customWidth="1"/>
    <col min="257" max="257" width="11.88671875" customWidth="1"/>
    <col min="258" max="258" width="6.33203125" customWidth="1"/>
    <col min="259" max="259" width="7.109375" customWidth="1"/>
    <col min="260" max="260" width="7.6640625" customWidth="1"/>
    <col min="261" max="261" width="23.5546875" customWidth="1"/>
    <col min="262" max="262" width="35.44140625" customWidth="1"/>
    <col min="263" max="263" width="6.33203125" customWidth="1"/>
    <col min="264" max="264" width="7.109375" customWidth="1"/>
    <col min="265" max="265" width="7.6640625" customWidth="1"/>
    <col min="266" max="266" width="23.5546875" customWidth="1"/>
    <col min="267" max="267" width="56.109375" customWidth="1"/>
    <col min="268" max="268" width="6.33203125" customWidth="1"/>
    <col min="269" max="269" width="7.109375" customWidth="1"/>
    <col min="270" max="270" width="7.6640625" customWidth="1"/>
    <col min="271" max="271" width="23.5546875" customWidth="1"/>
    <col min="272" max="272" width="13" customWidth="1"/>
    <col min="273" max="273" width="6.33203125" customWidth="1"/>
    <col min="274" max="274" width="7.109375" customWidth="1"/>
    <col min="275" max="275" width="7.6640625" customWidth="1"/>
    <col min="276" max="276" width="23.5546875" customWidth="1"/>
    <col min="277" max="277" width="48.88671875" customWidth="1"/>
    <col min="278" max="278" width="6.33203125" customWidth="1"/>
    <col min="279" max="279" width="7.109375" customWidth="1"/>
    <col min="280" max="280" width="7.6640625" customWidth="1"/>
    <col min="281" max="281" width="23.5546875" customWidth="1"/>
    <col min="282" max="282" width="48.5546875" customWidth="1"/>
    <col min="283" max="283" width="6.33203125" customWidth="1"/>
    <col min="284" max="284" width="7.109375" customWidth="1"/>
    <col min="285" max="285" width="7.6640625" customWidth="1"/>
    <col min="286" max="286" width="23.5546875" customWidth="1"/>
    <col min="287" max="287" width="17.33203125" customWidth="1"/>
    <col min="288" max="288" width="6.33203125" customWidth="1"/>
    <col min="289" max="289" width="7.109375" customWidth="1"/>
    <col min="290" max="290" width="7.6640625" customWidth="1"/>
    <col min="291" max="291" width="23.5546875" customWidth="1"/>
    <col min="292" max="292" width="26.6640625" customWidth="1"/>
    <col min="293" max="293" width="6.33203125" customWidth="1"/>
    <col min="294" max="294" width="7.109375" customWidth="1"/>
    <col min="295" max="295" width="7.6640625" customWidth="1"/>
    <col min="296" max="296" width="23.5546875" customWidth="1"/>
    <col min="297" max="297" width="43.44140625" customWidth="1"/>
    <col min="298" max="298" width="6.33203125" customWidth="1"/>
    <col min="299" max="299" width="7.109375" customWidth="1"/>
    <col min="300" max="300" width="7.6640625" customWidth="1"/>
    <col min="301" max="301" width="23.5546875" customWidth="1"/>
    <col min="302" max="302" width="27.44140625" customWidth="1"/>
    <col min="303" max="303" width="6.33203125" customWidth="1"/>
    <col min="304" max="304" width="7.109375" customWidth="1"/>
    <col min="305" max="305" width="7.6640625" customWidth="1"/>
    <col min="306" max="306" width="23.5546875" customWidth="1"/>
    <col min="307" max="307" width="17.5546875" customWidth="1"/>
    <col min="308" max="308" width="6.33203125" customWidth="1"/>
    <col min="309" max="309" width="7.109375" customWidth="1"/>
    <col min="310" max="310" width="7.6640625" customWidth="1"/>
    <col min="311" max="311" width="23.5546875" customWidth="1"/>
    <col min="312" max="312" width="21.6640625" customWidth="1"/>
    <col min="313" max="313" width="6.33203125" customWidth="1"/>
    <col min="314" max="314" width="7.109375" customWidth="1"/>
    <col min="315" max="315" width="7.6640625" customWidth="1"/>
    <col min="316" max="316" width="23.5546875" customWidth="1"/>
    <col min="317" max="317" width="12.88671875" customWidth="1"/>
    <col min="318" max="318" width="6.33203125" customWidth="1"/>
    <col min="319" max="319" width="7.109375" customWidth="1"/>
    <col min="320" max="320" width="7.6640625" customWidth="1"/>
    <col min="321" max="321" width="23.5546875" customWidth="1"/>
    <col min="322" max="322" width="12.88671875" customWidth="1"/>
    <col min="323" max="323" width="6.33203125" customWidth="1"/>
    <col min="324" max="324" width="7.109375" customWidth="1"/>
    <col min="325" max="325" width="7.6640625" customWidth="1"/>
    <col min="326" max="326" width="23.5546875" customWidth="1"/>
    <col min="327" max="327" width="21.6640625" customWidth="1"/>
    <col min="328" max="328" width="6.33203125" customWidth="1"/>
    <col min="329" max="329" width="7.109375" customWidth="1"/>
    <col min="330" max="330" width="7.6640625" customWidth="1"/>
    <col min="331" max="331" width="23.5546875" customWidth="1"/>
    <col min="332" max="332" width="29.33203125" customWidth="1"/>
    <col min="333" max="333" width="6.33203125" customWidth="1"/>
    <col min="334" max="334" width="7.109375" customWidth="1"/>
    <col min="335" max="335" width="7.6640625" customWidth="1"/>
    <col min="336" max="336" width="23.5546875" customWidth="1"/>
    <col min="337" max="337" width="7.109375" customWidth="1"/>
    <col min="338" max="338" width="6.33203125" customWidth="1"/>
    <col min="339" max="339" width="7.109375" customWidth="1"/>
    <col min="340" max="340" width="7.6640625" customWidth="1"/>
    <col min="341" max="341" width="23.5546875" customWidth="1"/>
    <col min="342" max="342" width="16.88671875" customWidth="1"/>
    <col min="343" max="343" width="6.33203125" customWidth="1"/>
    <col min="344" max="344" width="7.109375" customWidth="1"/>
    <col min="345" max="345" width="7.6640625" customWidth="1"/>
    <col min="346" max="346" width="23.5546875" customWidth="1"/>
    <col min="347" max="347" width="18" customWidth="1"/>
    <col min="348" max="348" width="6.33203125" customWidth="1"/>
    <col min="349" max="349" width="7.109375" customWidth="1"/>
    <col min="350" max="350" width="7.6640625" customWidth="1"/>
    <col min="351" max="351" width="23.5546875" customWidth="1"/>
    <col min="352" max="352" width="11.88671875" customWidth="1"/>
    <col min="353" max="353" width="6.33203125" customWidth="1"/>
    <col min="354" max="354" width="7.109375" customWidth="1"/>
    <col min="355" max="355" width="7.6640625" customWidth="1"/>
    <col min="356" max="356" width="23.5546875" customWidth="1"/>
    <col min="357" max="357" width="35.44140625" customWidth="1"/>
    <col min="358" max="358" width="6.33203125" customWidth="1"/>
    <col min="359" max="359" width="7.109375" customWidth="1"/>
    <col min="360" max="360" width="7.6640625" customWidth="1"/>
    <col min="361" max="361" width="23.5546875" customWidth="1"/>
    <col min="362" max="362" width="56.109375" customWidth="1"/>
    <col min="363" max="363" width="6.33203125" customWidth="1"/>
    <col min="364" max="364" width="7.109375" customWidth="1"/>
    <col min="365" max="365" width="7.6640625" customWidth="1"/>
    <col min="366" max="366" width="23.5546875" customWidth="1"/>
    <col min="367" max="367" width="13" customWidth="1"/>
    <col min="368" max="368" width="6.33203125" customWidth="1"/>
    <col min="369" max="369" width="7.109375" customWidth="1"/>
    <col min="370" max="370" width="7.6640625" customWidth="1"/>
    <col min="371" max="371" width="23.5546875" customWidth="1"/>
    <col min="372" max="372" width="48.88671875" customWidth="1"/>
    <col min="373" max="373" width="6.33203125" customWidth="1"/>
    <col min="374" max="374" width="7.109375" customWidth="1"/>
    <col min="375" max="375" width="7.6640625" customWidth="1"/>
    <col min="376" max="376" width="23.5546875" customWidth="1"/>
    <col min="377" max="377" width="48.5546875" customWidth="1"/>
    <col min="378" max="378" width="6.33203125" customWidth="1"/>
    <col min="379" max="379" width="7.109375" customWidth="1"/>
    <col min="380" max="380" width="7.6640625" customWidth="1"/>
    <col min="381" max="381" width="23.5546875" customWidth="1"/>
    <col min="382" max="382" width="17.33203125" customWidth="1"/>
    <col min="383" max="383" width="6.33203125" customWidth="1"/>
    <col min="384" max="384" width="7.109375" customWidth="1"/>
    <col min="385" max="385" width="7.6640625" customWidth="1"/>
    <col min="386" max="386" width="23.5546875" customWidth="1"/>
    <col min="387" max="387" width="26.6640625" customWidth="1"/>
    <col min="388" max="388" width="6.33203125" customWidth="1"/>
    <col min="389" max="389" width="7.109375" customWidth="1"/>
    <col min="390" max="390" width="7.6640625" customWidth="1"/>
    <col min="391" max="391" width="23.5546875" customWidth="1"/>
    <col min="392" max="392" width="43.44140625" customWidth="1"/>
    <col min="393" max="393" width="6.33203125" customWidth="1"/>
    <col min="394" max="394" width="7.109375" customWidth="1"/>
    <col min="395" max="395" width="7.6640625" customWidth="1"/>
    <col min="396" max="396" width="23.5546875" customWidth="1"/>
    <col min="397" max="397" width="27.44140625" customWidth="1"/>
    <col min="398" max="398" width="6.33203125" customWidth="1"/>
    <col min="399" max="399" width="7.109375" customWidth="1"/>
    <col min="400" max="400" width="7.6640625" customWidth="1"/>
    <col min="401" max="401" width="23.5546875" customWidth="1"/>
    <col min="402" max="402" width="17.5546875" customWidth="1"/>
    <col min="403" max="403" width="6.33203125" customWidth="1"/>
    <col min="404" max="404" width="7.109375" customWidth="1"/>
    <col min="405" max="405" width="7.6640625" customWidth="1"/>
    <col min="406" max="406" width="23.5546875" customWidth="1"/>
    <col min="407" max="407" width="21.6640625" customWidth="1"/>
    <col min="408" max="408" width="6.33203125" customWidth="1"/>
    <col min="409" max="409" width="7.109375" customWidth="1"/>
    <col min="410" max="410" width="7.6640625" customWidth="1"/>
    <col min="411" max="411" width="23.5546875" customWidth="1"/>
    <col min="412" max="412" width="12.88671875" customWidth="1"/>
    <col min="413" max="413" width="6.33203125" customWidth="1"/>
    <col min="414" max="414" width="7.109375" customWidth="1"/>
    <col min="415" max="415" width="7.6640625" customWidth="1"/>
    <col min="416" max="416" width="23.5546875" customWidth="1"/>
    <col min="417" max="417" width="12.88671875" customWidth="1"/>
    <col min="418" max="418" width="6.33203125" customWidth="1"/>
    <col min="419" max="419" width="7.109375" customWidth="1"/>
    <col min="420" max="420" width="7.6640625" customWidth="1"/>
    <col min="421" max="421" width="23.5546875" customWidth="1"/>
    <col min="422" max="422" width="21.6640625" customWidth="1"/>
    <col min="423" max="423" width="6.33203125" customWidth="1"/>
    <col min="424" max="424" width="7.109375" customWidth="1"/>
    <col min="425" max="425" width="7.6640625" customWidth="1"/>
    <col min="426" max="426" width="23.5546875" customWidth="1"/>
    <col min="427" max="427" width="29.33203125" customWidth="1"/>
    <col min="428" max="428" width="6.33203125" customWidth="1"/>
    <col min="429" max="429" width="7.109375" customWidth="1"/>
    <col min="430" max="430" width="7.6640625" customWidth="1"/>
    <col min="431" max="431" width="23.5546875" customWidth="1"/>
    <col min="432" max="432" width="7.109375" customWidth="1"/>
    <col min="433" max="433" width="6.33203125" customWidth="1"/>
    <col min="434" max="434" width="7.109375" customWidth="1"/>
    <col min="435" max="435" width="7.6640625" customWidth="1"/>
    <col min="436" max="436" width="23.5546875" customWidth="1"/>
    <col min="437" max="437" width="16.88671875" customWidth="1"/>
    <col min="438" max="438" width="6.33203125" customWidth="1"/>
    <col min="439" max="439" width="7.109375" customWidth="1"/>
    <col min="440" max="440" width="7.6640625" customWidth="1"/>
    <col min="441" max="441" width="23.5546875" customWidth="1"/>
    <col min="442" max="442" width="18" customWidth="1"/>
    <col min="443" max="443" width="6.33203125" customWidth="1"/>
    <col min="444" max="444" width="7.109375" customWidth="1"/>
    <col min="445" max="445" width="7.6640625" customWidth="1"/>
    <col min="446" max="446" width="23.5546875" customWidth="1"/>
    <col min="447" max="447" width="11.88671875" customWidth="1"/>
    <col min="448" max="448" width="6.33203125" customWidth="1"/>
    <col min="449" max="449" width="7.109375" customWidth="1"/>
    <col min="450" max="450" width="7.6640625" customWidth="1"/>
    <col min="451" max="451" width="23.5546875" customWidth="1"/>
    <col min="452" max="452" width="35.44140625" customWidth="1"/>
    <col min="453" max="453" width="6.33203125" customWidth="1"/>
    <col min="454" max="454" width="7.109375" customWidth="1"/>
    <col min="455" max="455" width="7.6640625" customWidth="1"/>
    <col min="456" max="456" width="23.5546875" customWidth="1"/>
    <col min="457" max="457" width="56.109375" customWidth="1"/>
    <col min="458" max="458" width="6.33203125" customWidth="1"/>
    <col min="459" max="459" width="7.109375" customWidth="1"/>
    <col min="460" max="460" width="7.6640625" customWidth="1"/>
    <col min="461" max="461" width="23.5546875" customWidth="1"/>
    <col min="462" max="462" width="13" customWidth="1"/>
    <col min="463" max="463" width="6.33203125" customWidth="1"/>
    <col min="464" max="464" width="7.109375" customWidth="1"/>
    <col min="465" max="465" width="7.6640625" customWidth="1"/>
    <col min="466" max="466" width="23.5546875" customWidth="1"/>
    <col min="467" max="467" width="48.88671875" customWidth="1"/>
    <col min="468" max="468" width="6.33203125" customWidth="1"/>
    <col min="469" max="469" width="7.109375" customWidth="1"/>
    <col min="470" max="470" width="7.6640625" customWidth="1"/>
    <col min="471" max="471" width="23.5546875" customWidth="1"/>
    <col min="472" max="472" width="48.5546875" customWidth="1"/>
    <col min="473" max="473" width="6.33203125" customWidth="1"/>
    <col min="474" max="474" width="7.109375" customWidth="1"/>
    <col min="475" max="475" width="7.6640625" customWidth="1"/>
    <col min="476" max="476" width="23.5546875" customWidth="1"/>
    <col min="477" max="477" width="17.33203125" customWidth="1"/>
    <col min="478" max="478" width="6.33203125" customWidth="1"/>
    <col min="479" max="479" width="7.109375" customWidth="1"/>
    <col min="480" max="480" width="7.6640625" customWidth="1"/>
    <col min="481" max="481" width="23.5546875" customWidth="1"/>
    <col min="482" max="482" width="26.6640625" customWidth="1"/>
    <col min="483" max="483" width="6.33203125" customWidth="1"/>
    <col min="484" max="484" width="7.109375" customWidth="1"/>
    <col min="485" max="485" width="7.6640625" customWidth="1"/>
    <col min="486" max="486" width="23.5546875" customWidth="1"/>
    <col min="487" max="487" width="43.44140625" customWidth="1"/>
    <col min="488" max="488" width="6.33203125" customWidth="1"/>
    <col min="489" max="489" width="7.109375" customWidth="1"/>
    <col min="490" max="490" width="7.6640625" customWidth="1"/>
    <col min="491" max="491" width="23.5546875" customWidth="1"/>
    <col min="492" max="492" width="27.44140625" customWidth="1"/>
    <col min="493" max="493" width="6.33203125" customWidth="1"/>
    <col min="494" max="494" width="7.109375" customWidth="1"/>
    <col min="495" max="495" width="7.6640625" customWidth="1"/>
    <col min="496" max="496" width="23.5546875" customWidth="1"/>
    <col min="497" max="497" width="17.5546875" customWidth="1"/>
    <col min="498" max="498" width="6.33203125" customWidth="1"/>
    <col min="499" max="499" width="7.109375" customWidth="1"/>
    <col min="500" max="500" width="7.6640625" customWidth="1"/>
    <col min="501" max="501" width="23.5546875" customWidth="1"/>
  </cols>
  <sheetData>
    <row r="1" spans="1:33" ht="15" hidden="1" outlineLevel="1" thickBot="1" x14ac:dyDescent="0.35">
      <c r="A1" s="245" t="s">
        <v>0</v>
      </c>
      <c r="B1" s="246"/>
      <c r="C1" s="246"/>
      <c r="D1" s="246"/>
      <c r="E1" s="246"/>
      <c r="F1" s="246"/>
      <c r="G1" s="246"/>
      <c r="H1" s="246"/>
      <c r="I1" s="247"/>
      <c r="S1" s="2" t="s">
        <v>23</v>
      </c>
      <c r="T1" s="32" t="str">
        <f>IF(_epmOfflineCondition_,"2017",_xll.EPMMemberProperty($A$3,C9,"YEAR"))</f>
        <v>2017</v>
      </c>
      <c r="U1" s="16" t="str">
        <f>CONCATENATE($C$9-2,".12")</f>
        <v>2015.12</v>
      </c>
      <c r="V1" s="16" t="str">
        <f>$C$9</f>
        <v>2017</v>
      </c>
      <c r="W1" s="16" t="str">
        <f>CONCATENATE($C$9-1,".06")</f>
        <v>2016.06</v>
      </c>
      <c r="X1" s="16" t="str">
        <f>$C$9</f>
        <v>2017</v>
      </c>
      <c r="Y1" s="17" t="str">
        <f>$C$9</f>
        <v>2017</v>
      </c>
      <c r="AE1"/>
      <c r="AG1" t="s">
        <v>101</v>
      </c>
    </row>
    <row r="2" spans="1:33" hidden="1" outlineLevel="1" x14ac:dyDescent="0.3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111</v>
      </c>
      <c r="S2" s="20" t="s">
        <v>24</v>
      </c>
      <c r="T2" s="33"/>
      <c r="U2" s="15" t="s">
        <v>124</v>
      </c>
      <c r="V2" s="15" t="s">
        <v>21</v>
      </c>
      <c r="W2" s="15" t="s">
        <v>122</v>
      </c>
      <c r="X2" s="15" t="s">
        <v>92</v>
      </c>
      <c r="Y2" s="15" t="s">
        <v>93</v>
      </c>
    </row>
    <row r="3" spans="1:33" ht="15" hidden="1" outlineLevel="1" thickBot="1" x14ac:dyDescent="0.35">
      <c r="A3" s="5" t="s">
        <v>110</v>
      </c>
      <c r="B3" s="21" t="s">
        <v>10</v>
      </c>
      <c r="C3" s="22"/>
      <c r="D3" s="22"/>
      <c r="E3" s="22"/>
      <c r="F3" s="22">
        <f>SUM(F4:F14)</f>
        <v>0</v>
      </c>
      <c r="G3" s="22"/>
      <c r="H3" s="22"/>
      <c r="I3" s="23"/>
      <c r="J3" s="23"/>
      <c r="S3" s="14" t="s">
        <v>25</v>
      </c>
      <c r="T3" s="34"/>
      <c r="U3" s="18" t="s">
        <v>123</v>
      </c>
      <c r="V3" s="18" t="s">
        <v>26</v>
      </c>
      <c r="W3" s="18" t="s">
        <v>123</v>
      </c>
      <c r="X3" s="18" t="str">
        <f>$C$12</f>
        <v>VF</v>
      </c>
      <c r="Y3" s="19" t="str">
        <f>$C$12</f>
        <v>VF</v>
      </c>
    </row>
    <row r="4" spans="1:33" hidden="1" outlineLevel="1" x14ac:dyDescent="0.3">
      <c r="A4" s="6" t="s">
        <v>34</v>
      </c>
      <c r="B4" s="25" t="s">
        <v>16</v>
      </c>
      <c r="C4" s="143" t="str">
        <f>E4</f>
        <v>E072D</v>
      </c>
      <c r="D4" s="26"/>
      <c r="E4" s="138" t="str">
        <f>IF(_epmOfflineCondition_,"E072D",_xll.EPMContextMember($A$3,B4))</f>
        <v>E072D</v>
      </c>
      <c r="F4" s="27">
        <f>SUM(G4:I4)</f>
        <v>0</v>
      </c>
      <c r="G4" s="26">
        <f>IF(_epmOfflineCondition_,0,IF(_xll.EPMMemberProperty(A3,E4,"TIPUS")="D",0,1))</f>
        <v>0</v>
      </c>
      <c r="H4" s="26">
        <f>IF(AND(J4=J7,J4=J8),0,1)</f>
        <v>0</v>
      </c>
      <c r="I4" s="28"/>
      <c r="J4" s="28" t="str">
        <f>IF(LEN(E4)&gt;=4,RIGHT(LEFT(E4,4),3),1)</f>
        <v>072</v>
      </c>
      <c r="T4" t="str">
        <f>IF(T1&lt;"2012","DESCRIPCIO_2012","DESCRIPCIO_"&amp;T1)</f>
        <v>DESCRIPCIO_2017</v>
      </c>
    </row>
    <row r="5" spans="1:33" hidden="1" outlineLevel="1" x14ac:dyDescent="0.3">
      <c r="A5" s="6"/>
      <c r="B5" s="7" t="s">
        <v>17</v>
      </c>
      <c r="C5" s="119" t="str">
        <f>IF(_epmOfflineCondition_,"ACDUMMY", _xll.EPMOlapMemberO("[ACTIVITIES_D].[PARENTH1].[ACDUMMY]","","ACDUMMY","","000"))</f>
        <v>ACDUMMY</v>
      </c>
      <c r="D5" s="8"/>
      <c r="E5" s="139" t="s">
        <v>31</v>
      </c>
      <c r="F5" s="9">
        <f t="shared" ref="F5:F14" si="0">SUM(G5:I5)</f>
        <v>0</v>
      </c>
      <c r="G5" s="8"/>
      <c r="H5" s="8"/>
      <c r="I5" s="10"/>
      <c r="J5" s="10"/>
    </row>
    <row r="6" spans="1:33" hidden="1" outlineLevel="1" x14ac:dyDescent="0.3">
      <c r="A6" s="6"/>
      <c r="B6" s="7" t="s">
        <v>11</v>
      </c>
      <c r="C6" s="119" t="str">
        <f>IF(_epmOfflineCondition_,"E072", _xll.EPMOlapMemberO(E6,"[ENTITAT].[PARENTH1].[E072]","E072","","000"))</f>
        <v>E072</v>
      </c>
      <c r="D6" s="8"/>
      <c r="E6" s="140" t="str">
        <f>IF(_epmOfflineCondition_,"E072","E"&amp;_xll.EPMMemberProperty($A$3,C8,"entitat"))</f>
        <v>E072</v>
      </c>
      <c r="F6" s="9">
        <f t="shared" si="0"/>
        <v>0</v>
      </c>
      <c r="G6" s="8"/>
      <c r="H6" s="8"/>
      <c r="I6" s="10"/>
      <c r="J6" s="10"/>
    </row>
    <row r="7" spans="1:33" hidden="1" outlineLevel="1" x14ac:dyDescent="0.3">
      <c r="A7" s="6" t="s">
        <v>34</v>
      </c>
      <c r="B7" s="7" t="s">
        <v>18</v>
      </c>
      <c r="C7" s="24" t="str">
        <f t="shared" ref="C7:C12" si="1">E7</f>
        <v>F072D</v>
      </c>
      <c r="D7" s="8"/>
      <c r="E7" s="77" t="str">
        <f>IF(_epmOfflineCondition_,"F072D",_xll.EPMContextMember($A$3,B7))</f>
        <v>F072D</v>
      </c>
      <c r="F7" s="9">
        <f t="shared" si="0"/>
        <v>0</v>
      </c>
      <c r="G7" s="8">
        <f>IF(_epmOfflineCondition_,0,IF(_xll.EPMMemberProperty(A3,E7,"TIPUS")="D",0,1))</f>
        <v>0</v>
      </c>
      <c r="H7" s="8">
        <f>IF(AND(J7=J4,J7=J8),0,1)</f>
        <v>0</v>
      </c>
      <c r="I7" s="10"/>
      <c r="J7" s="10" t="str">
        <f>IF(LEN(E7)&gt;=4,RIGHT(LEFT(E7,4),3),1)</f>
        <v>072</v>
      </c>
    </row>
    <row r="8" spans="1:33" hidden="1" outlineLevel="1" x14ac:dyDescent="0.3">
      <c r="A8" s="6"/>
      <c r="B8" s="7" t="s">
        <v>19</v>
      </c>
      <c r="C8" s="24" t="str">
        <f t="shared" si="1"/>
        <v>O0720100</v>
      </c>
      <c r="D8" s="8"/>
      <c r="E8" s="161" t="str">
        <f>$S$40</f>
        <v>O0720100</v>
      </c>
      <c r="F8" s="9">
        <f t="shared" si="0"/>
        <v>0</v>
      </c>
      <c r="G8" s="8">
        <v>0</v>
      </c>
      <c r="H8" s="8">
        <f>IF(AND(J8=J7,J8=J4),0,1)</f>
        <v>0</v>
      </c>
      <c r="I8" s="10">
        <f>IF(E6="E001",1,0)</f>
        <v>0</v>
      </c>
      <c r="J8" s="10" t="str">
        <f>IF(_epmOfflineCondition_,"072",_xll.EPMMemberProperty($A$3,C8,"entitat"))</f>
        <v>072</v>
      </c>
    </row>
    <row r="9" spans="1:33" hidden="1" outlineLevel="1" x14ac:dyDescent="0.3">
      <c r="A9" s="35" t="s">
        <v>35</v>
      </c>
      <c r="B9" s="7" t="s">
        <v>12</v>
      </c>
      <c r="C9" s="144" t="str">
        <f t="shared" si="1"/>
        <v>2017</v>
      </c>
      <c r="D9" s="8" t="str">
        <f>"LEVEL=YEAR;CALC=N;ID="&amp;B30</f>
        <v>LEVEL=YEAR;CALC=N;ID=2017</v>
      </c>
      <c r="E9" s="141" t="str">
        <f>U40</f>
        <v>2017</v>
      </c>
      <c r="F9" s="9">
        <f t="shared" si="0"/>
        <v>0</v>
      </c>
      <c r="G9" s="36">
        <f>IF(_epmOfflineCondition_,0,IF(_xll.EPMMemberProperty(A3,E9,"LEVEL")="YEAR",0,1))</f>
        <v>0</v>
      </c>
      <c r="H9" s="37">
        <f>IF(_epmOfflineCondition_,0,IF(_xll.EPMMemberProperty(A3,E9,"CALC")="N",0,1))</f>
        <v>0</v>
      </c>
      <c r="I9" s="10"/>
      <c r="J9" s="10"/>
    </row>
    <row r="10" spans="1:33" hidden="1" outlineLevel="1" x14ac:dyDescent="0.3">
      <c r="A10" s="6"/>
      <c r="B10" s="7" t="s">
        <v>20</v>
      </c>
      <c r="C10" s="144" t="str">
        <f t="shared" si="1"/>
        <v>PRDUMMY</v>
      </c>
      <c r="D10" s="8"/>
      <c r="E10" s="139" t="s">
        <v>117</v>
      </c>
      <c r="F10" s="9">
        <f t="shared" si="0"/>
        <v>0</v>
      </c>
      <c r="G10" s="8"/>
      <c r="H10" s="8"/>
      <c r="I10" s="10"/>
      <c r="J10" s="10"/>
    </row>
    <row r="11" spans="1:33" hidden="1" outlineLevel="1" x14ac:dyDescent="0.3">
      <c r="A11" s="6"/>
      <c r="B11" s="7" t="s">
        <v>13</v>
      </c>
      <c r="C11" s="144" t="str">
        <f t="shared" si="1"/>
        <v>TIPRETOT</v>
      </c>
      <c r="D11" s="8"/>
      <c r="E11" s="139" t="s">
        <v>93</v>
      </c>
      <c r="F11" s="9">
        <f t="shared" si="0"/>
        <v>0</v>
      </c>
      <c r="G11" s="8"/>
      <c r="H11" s="8"/>
      <c r="I11" s="10"/>
      <c r="J11" s="10"/>
    </row>
    <row r="12" spans="1:33" hidden="1" outlineLevel="1" x14ac:dyDescent="0.3">
      <c r="A12" s="6" t="s">
        <v>36</v>
      </c>
      <c r="B12" s="7" t="s">
        <v>14</v>
      </c>
      <c r="C12" s="144" t="str">
        <f t="shared" si="1"/>
        <v>VF</v>
      </c>
      <c r="D12" s="8" t="s">
        <v>102</v>
      </c>
      <c r="E12" s="102" t="str">
        <f>IF(_epmOfflineCondition_,"VF",_xll.EPMContextMember(A3,B12))</f>
        <v>VF</v>
      </c>
      <c r="F12" s="9">
        <f t="shared" si="0"/>
        <v>0</v>
      </c>
      <c r="G12" s="8">
        <f>IF(_epmOfflineCondition_,0,IF(_xll.EPMMemberProperty(A3,E12,"TYPE")="BOTTOM",0,1))</f>
        <v>0</v>
      </c>
      <c r="H12" s="8"/>
      <c r="I12" s="10"/>
      <c r="J12" s="10"/>
    </row>
    <row r="13" spans="1:33" hidden="1" outlineLevel="1" x14ac:dyDescent="0.3">
      <c r="A13" s="6" t="s">
        <v>37</v>
      </c>
      <c r="B13" s="7" t="s">
        <v>15</v>
      </c>
      <c r="C13" s="119" t="str">
        <f>IF(_epmOfflineCondition_,"Periodic", _xll.EPMOlapMemberO("[MEASURES].[].[PERIODIC]","","Periodic","","000"))</f>
        <v>Periodic</v>
      </c>
      <c r="D13" s="24"/>
      <c r="E13" s="139" t="s">
        <v>37</v>
      </c>
      <c r="F13" s="9">
        <f t="shared" si="0"/>
        <v>0</v>
      </c>
      <c r="G13" s="8"/>
      <c r="H13" s="8"/>
      <c r="I13" s="10"/>
      <c r="J13" s="10"/>
    </row>
    <row r="14" spans="1:33" ht="15" hidden="1" outlineLevel="1" thickBot="1" x14ac:dyDescent="0.35">
      <c r="A14" s="6" t="s">
        <v>32</v>
      </c>
      <c r="B14" s="11" t="s">
        <v>30</v>
      </c>
      <c r="C14" s="119" t="str">
        <f>IF(_epmOfflineCondition_,"EUR", _xll.EPMOlapMemberO("[INPUTCURRENCY].[].[EUR]","","EUR","","000"))</f>
        <v>EUR</v>
      </c>
      <c r="D14" s="29"/>
      <c r="E14" s="142" t="s">
        <v>32</v>
      </c>
      <c r="F14" s="12">
        <f t="shared" si="0"/>
        <v>0</v>
      </c>
      <c r="G14" s="29"/>
      <c r="H14" s="29"/>
      <c r="I14" s="13"/>
      <c r="J14" s="13"/>
    </row>
    <row r="15" spans="1:33" hidden="1" outlineLevel="1" x14ac:dyDescent="0.3">
      <c r="C15" s="119" t="str">
        <f>IF(_epmOfflineCondition_,"F072D", _xll.EPMOlapMemberO("[FUNCTIONAL_D].[PARENTH1].[F072D]","","F072D","","000"))</f>
        <v>F072D</v>
      </c>
    </row>
    <row r="16" spans="1:33" hidden="1" outlineLevel="1" x14ac:dyDescent="0.3">
      <c r="C16" s="119" t="str">
        <f>IF(_epmOfflineCondition_,"PRDUMMY", _xll.EPMOlapMemberO("[PROJECTS_D].[PARENTH1].[PRDUMMY]","","PRDUMMY","","000"))</f>
        <v>PRDUMMY</v>
      </c>
    </row>
    <row r="17" spans="1:5" hidden="1" outlineLevel="1" x14ac:dyDescent="0.3"/>
    <row r="18" spans="1:5" hidden="1" outlineLevel="1" x14ac:dyDescent="0.3"/>
    <row r="19" spans="1:5" hidden="1" outlineLevel="1" x14ac:dyDescent="0.3">
      <c r="A19" s="145"/>
      <c r="B19" s="243" t="s">
        <v>103</v>
      </c>
      <c r="C19" s="244"/>
      <c r="D19" s="243"/>
      <c r="E19" s="244"/>
    </row>
    <row r="20" spans="1:5" ht="15" hidden="1" outlineLevel="1" thickBot="1" x14ac:dyDescent="0.35">
      <c r="A20" s="146"/>
      <c r="B20" s="14" t="s">
        <v>104</v>
      </c>
      <c r="C20" s="147" t="s">
        <v>105</v>
      </c>
      <c r="D20" s="14" t="s">
        <v>94</v>
      </c>
      <c r="E20" s="147" t="s">
        <v>106</v>
      </c>
    </row>
    <row r="21" spans="1:5" hidden="1" outlineLevel="1" x14ac:dyDescent="0.3">
      <c r="A21" s="148" t="s">
        <v>104</v>
      </c>
      <c r="B21" s="149" t="e">
        <f>ADDRESS(71,COLUMN(#REF!))</f>
        <v>#REF!</v>
      </c>
      <c r="C21" s="150"/>
      <c r="D21" s="149">
        <v>51</v>
      </c>
      <c r="E21" s="150" t="e">
        <f>COLUMN(#REF!)</f>
        <v>#REF!</v>
      </c>
    </row>
    <row r="22" spans="1:5" ht="15" hidden="1" outlineLevel="1" thickBot="1" x14ac:dyDescent="0.35">
      <c r="A22" s="151" t="s">
        <v>105</v>
      </c>
      <c r="B22" s="152" t="e">
        <f>ADDRESS(SUMPRODUCT(MAX((ROW(Q:Q )*(Q:Q &lt;&gt;"")))),COLUMN(#REF!))</f>
        <v>#REF!</v>
      </c>
      <c r="C22" s="13" t="e">
        <f>ADDRESS(SUMPRODUCT(MAX((ROW(Q:Q )*(Q:Q &lt;&gt;"")))),SUMPRODUCT(MAX((COLUMN(48:48 )*(48:48 &lt;&gt;"")))))</f>
        <v>#VALUE!</v>
      </c>
      <c r="D22" s="152">
        <f>SUMPRODUCT(MAX((ROW(Q:Q )*(Q:Q &lt;&gt;""))))</f>
        <v>0</v>
      </c>
      <c r="E22" s="13">
        <f>SUMPRODUCT(MAX((COLUMN(48:48 )*(48:48 &lt;&gt;""))))</f>
        <v>26</v>
      </c>
    </row>
    <row r="23" spans="1:5" ht="15" hidden="1" outlineLevel="1" thickBot="1" x14ac:dyDescent="0.35">
      <c r="A23" s="153"/>
      <c r="B23" s="34" t="s">
        <v>107</v>
      </c>
      <c r="C23" s="154" t="s">
        <v>108</v>
      </c>
    </row>
    <row r="24" spans="1:5" hidden="1" outlineLevel="1" x14ac:dyDescent="0.3">
      <c r="A24" s="155" t="s">
        <v>87</v>
      </c>
      <c r="B24" s="156" t="e">
        <f>ADDRESS(50,MATCH(A24,$50:$50,0))</f>
        <v>#N/A</v>
      </c>
      <c r="C24" s="157" t="e">
        <f>MATCH(A24,$50:$50,0)</f>
        <v>#N/A</v>
      </c>
    </row>
    <row r="25" spans="1:5" hidden="1" outlineLevel="1" x14ac:dyDescent="0.3">
      <c r="A25" s="155" t="s">
        <v>88</v>
      </c>
      <c r="B25" s="156" t="e">
        <f>ADDRESS(50,MATCH(A25,$50:$50,0))</f>
        <v>#N/A</v>
      </c>
      <c r="C25" s="157" t="e">
        <f>MATCH(A25,$50:$50,0)</f>
        <v>#N/A</v>
      </c>
    </row>
    <row r="26" spans="1:5" hidden="1" outlineLevel="1" x14ac:dyDescent="0.3"/>
    <row r="27" spans="1:5" hidden="1" outlineLevel="1" x14ac:dyDescent="0.3"/>
    <row r="28" spans="1:5" hidden="1" outlineLevel="1" x14ac:dyDescent="0.3"/>
    <row r="29" spans="1:5" ht="15" hidden="1" outlineLevel="1" thickBot="1" x14ac:dyDescent="0.35">
      <c r="A29" s="153"/>
      <c r="B29" s="153"/>
    </row>
    <row r="30" spans="1:5" hidden="1" outlineLevel="1" x14ac:dyDescent="0.3">
      <c r="A30" s="155" t="s">
        <v>131</v>
      </c>
      <c r="B30" s="156" t="str">
        <f>IF(_epmOfflineCondition_,"2017",_xll.EPMMemberDesc(A30,$A$3))</f>
        <v>2017</v>
      </c>
    </row>
    <row r="31" spans="1:5" hidden="1" outlineLevel="1" x14ac:dyDescent="0.3"/>
    <row r="32" spans="1:5" hidden="1" outlineLevel="1" x14ac:dyDescent="0.3"/>
    <row r="33" spans="19:98" hidden="1" outlineLevel="1" x14ac:dyDescent="0.3"/>
    <row r="34" spans="19:98" hidden="1" outlineLevel="1" x14ac:dyDescent="0.3"/>
    <row r="35" spans="19:98" hidden="1" outlineLevel="1" x14ac:dyDescent="0.3"/>
    <row r="36" spans="19:98" hidden="1" outlineLevel="1" x14ac:dyDescent="0.3"/>
    <row r="37" spans="19:98" hidden="1" outlineLevel="1" x14ac:dyDescent="0.3"/>
    <row r="38" spans="19:98" collapsed="1" x14ac:dyDescent="0.3">
      <c r="S38" t="s">
        <v>100</v>
      </c>
    </row>
    <row r="39" spans="19:98" ht="15.6" x14ac:dyDescent="0.3">
      <c r="S39" s="160">
        <f>IF(F8=0,1,0)</f>
        <v>1</v>
      </c>
      <c r="T39" s="128" t="s">
        <v>96</v>
      </c>
      <c r="U39" s="160">
        <f>IF(F9=0,1,0)</f>
        <v>1</v>
      </c>
      <c r="V39" s="128" t="s">
        <v>97</v>
      </c>
      <c r="W39" s="160">
        <f>IF(F12=0,1,0)</f>
        <v>1</v>
      </c>
      <c r="X39" s="128" t="s">
        <v>25</v>
      </c>
      <c r="Y39" s="127"/>
      <c r="Z39" s="253" t="s">
        <v>99</v>
      </c>
      <c r="AA39" s="266"/>
      <c r="AB39" s="160">
        <f>IF(K12=0,1,0)</f>
        <v>1</v>
      </c>
      <c r="AC39" s="128" t="s">
        <v>25</v>
      </c>
    </row>
    <row r="40" spans="19:98" x14ac:dyDescent="0.3">
      <c r="S40" s="129" t="str">
        <f>IF(_epmOfflineCondition_,"O0720100",_xll.EPMContextMember($A$3,B8))</f>
        <v>O0720100</v>
      </c>
      <c r="T40" s="130" t="str">
        <f>IF(_epmOfflineCondition_,"Agència Local d'Energia de Barcelona",_xll.EPMMemberProperty($A$3,$S$40,$T$4))</f>
        <v>Agència Local d'Energia de Barcelona</v>
      </c>
      <c r="U40" s="131" t="str">
        <f>IF(_epmOfflineCondition_,"2017",_xll.EPMContextMember($A$3,B9,D9))</f>
        <v>2017</v>
      </c>
      <c r="V40" s="130" t="str">
        <f>IF(_epmOfflineCondition_,"2017",_xll.EPMMemberDesc(U40,$A$3))</f>
        <v>2017</v>
      </c>
      <c r="W40" s="132" t="s">
        <v>132</v>
      </c>
      <c r="X40" s="130" t="str">
        <f>IF(_epmOfflineCondition_,"Pressupost aprovat",_xll.EPMMemberDesc(W40,$A$3))</f>
        <v>Pressupost aprovat</v>
      </c>
      <c r="Y40" s="158" t="str">
        <f>E6</f>
        <v>E072</v>
      </c>
      <c r="Z40" s="267" t="str">
        <f>IF(_epmOfflineCondition_,"Agència Local d'Energia de Barcelona",_xll.EPMMemberDesc(Y40,$A$3))</f>
        <v>Agència Local d'Energia de Barcelona</v>
      </c>
      <c r="AA40" s="268"/>
      <c r="AB40" s="158" t="str">
        <f>E12</f>
        <v>VF</v>
      </c>
      <c r="AC40" s="130" t="str">
        <f>IF(_epmOfflineCondition_,"Pressupost aprovat",_xll.EPMMemberDesc(AB40,$A$3))</f>
        <v>Pressupost aprovat</v>
      </c>
    </row>
    <row r="42" spans="19:98" x14ac:dyDescent="0.3">
      <c r="Y42" s="254" t="str">
        <f>IF(F3&lt;&gt;0,"       Realitzi una selecció vàlida","")</f>
        <v/>
      </c>
      <c r="Z42" s="254"/>
      <c r="AA42" s="254"/>
    </row>
    <row r="43" spans="19:98" ht="12" customHeight="1" x14ac:dyDescent="0.3">
      <c r="AE43"/>
      <c r="AG43"/>
    </row>
    <row r="44" spans="19:98" x14ac:dyDescent="0.3">
      <c r="AE44"/>
      <c r="AG44"/>
    </row>
    <row r="45" spans="19:98" ht="15" customHeight="1" x14ac:dyDescent="0.3">
      <c r="S45" s="248" t="s">
        <v>138</v>
      </c>
      <c r="T45" s="249"/>
      <c r="U45" s="166" t="str">
        <f>$U$1</f>
        <v>2015.12</v>
      </c>
      <c r="V45" s="166">
        <f>V1-1</f>
        <v>2016</v>
      </c>
      <c r="W45" s="166" t="str">
        <f>$W$1</f>
        <v>2016.06</v>
      </c>
      <c r="X45" s="262" t="str">
        <f>$X$1</f>
        <v>2017</v>
      </c>
      <c r="Y45" s="263"/>
      <c r="Z45" s="264" t="s">
        <v>87</v>
      </c>
      <c r="AE45"/>
      <c r="AG45"/>
    </row>
    <row r="46" spans="19:98" ht="15.75" customHeight="1" x14ac:dyDescent="0.3">
      <c r="S46" s="250"/>
      <c r="T46" s="251"/>
      <c r="U46" s="166" t="s">
        <v>125</v>
      </c>
      <c r="V46" s="166" t="s">
        <v>29</v>
      </c>
      <c r="W46" s="166" t="s">
        <v>126</v>
      </c>
      <c r="X46" s="166" t="s">
        <v>27</v>
      </c>
      <c r="Y46" s="166" t="s">
        <v>28</v>
      </c>
      <c r="Z46" s="265"/>
      <c r="AE46"/>
      <c r="AG46"/>
    </row>
    <row r="47" spans="19:98" ht="15.75" hidden="1" customHeight="1" x14ac:dyDescent="0.3">
      <c r="S47" s="114" t="str">
        <f>IF(_epmOfflineCondition_,"", _xll.EPMOlapMemberO("[Blank Member]","","","","000"))</f>
        <v/>
      </c>
      <c r="T47" s="114" t="str">
        <f>IF(_epmOfflineCondition_,"", _xll.EPMOlapMemberO("[Blank Member]","","","","000"))</f>
        <v/>
      </c>
      <c r="U47" s="114" t="str">
        <f>IF(_epmOfflineCondition_,"2015.12", _xll.EPMOlapMemberO($U$1,"[PERIODE].[PARENTH1].[2015.12]","2015.12","","000"))</f>
        <v>2015.12</v>
      </c>
      <c r="V47" s="114" t="str">
        <f>IF(_epmOfflineCondition_,"2017", _xll.EPMOlapMemberO($V$1,"[PERIODE].[PARENTH1].[2017]","2017","","000"))</f>
        <v>2017</v>
      </c>
      <c r="W47" s="114" t="str">
        <f>IF(_epmOfflineCondition_,"2016.06", _xll.EPMOlapMemberO($W$1,"[PERIODE].[PARENTH1].[2016.06]","2016.06","","000"))</f>
        <v>2016.06</v>
      </c>
      <c r="X47" s="114" t="str">
        <f>IF(_epmOfflineCondition_,"2017", _xll.EPMOlapMemberO($X$1,"[PERIODE].[PARENTH1].[2017]","2017","","000"))</f>
        <v>2017</v>
      </c>
      <c r="Y47" s="114" t="str">
        <f>IF(_epmOfflineCondition_,"2017", _xll.EPMOlapMemberO($Y$1,"[PERIODE].[PARENTH1].[2017]","2017","","000"))</f>
        <v>2017</v>
      </c>
      <c r="Z47" s="114" t="str">
        <f>IF(_epmOfflineCondition_,"2017", _xll.EPMOlapMemberO($Y$1,"[PERIODE].[PARENTH1].[2017]","2017","","000"))</f>
        <v>2017</v>
      </c>
      <c r="AE47"/>
      <c r="AG47"/>
    </row>
    <row r="48" spans="19:98" ht="15.75" hidden="1" customHeight="1" x14ac:dyDescent="0.3">
      <c r="S48" s="114" t="str">
        <f>IF(_epmOfflineCondition_,"", _xll.EPMOlapMemberO("[Blank Member]","","","","000"))</f>
        <v/>
      </c>
      <c r="T48" s="114" t="str">
        <f>IF(_epmOfflineCondition_,"", _xll.EPMOlapMemberO("[Blank Member]","","","","000"))</f>
        <v/>
      </c>
      <c r="U48" s="114" t="str">
        <f>IF(_epmOfflineCondition_,"TICREDLIQUIDA", _xll.EPMOlapMemberO($U$2,"[TIPUS_DATO].[PARENTH1].[TICREDLIQUIDA]","TICREDLIQUIDA - Liquidat","","000"))</f>
        <v>TICREDLIQUIDA</v>
      </c>
      <c r="V48" s="114" t="str">
        <f>IF(_epmOfflineCondition_,"TICREDINI", _xll.EPMOlapMemberO($V$2,"[TIPUS_DATO].[PARENTH1].[TICREDINI]","TICREDINI - Crèdit Inicial EXERCICI -1","","000"))</f>
        <v>TICREDINI</v>
      </c>
      <c r="W48" s="114" t="str">
        <f>IF(_epmOfflineCondition_,"TICREDOBLIGA", _xll.EPMOlapMemberO($W$2,"[TIPUS_DATO].[PARENTH1].[TICREDOBLIGA]","TICREDOBLIGA - Obligat","","000"))</f>
        <v>TICREDOBLIGA</v>
      </c>
      <c r="X48" s="114" t="str">
        <f>IF(_epmOfflineCondition_,"TIPREMAN", _xll.EPMOlapMemberO($X$2,"[TIPUS_DATO].[PARENTH1].[TIPREMAN]","TIPREMAN - Pressupost manual","","000"))</f>
        <v>TIPREMAN</v>
      </c>
      <c r="Y48" s="114" t="str">
        <f>IF(_epmOfflineCondition_,"TIPRETOT", _xll.EPMOlapMemberO($Y$2,"[TIPUS_DATO].[PARENTH1].[TIPRETOT]","TIPRETOT - Pressupost total","","000"))</f>
        <v>TIPRETOT</v>
      </c>
      <c r="Z48" s="114" t="str">
        <f>IF(_epmOfflineCondition_,"TIPRETOT", _xll.EPMOlapMemberO($Y$2,"[TIPUS_DATO].[PARENTH1].[TIPRETOT]","TIPRETOT - Pressupost total","","000"))</f>
        <v>TIPRETOT</v>
      </c>
      <c r="AE48"/>
      <c r="AG48"/>
      <c r="AK48" s="114"/>
      <c r="AL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</row>
    <row r="49" spans="18:33" hidden="1" x14ac:dyDescent="0.3">
      <c r="R49" s="30" t="s">
        <v>133</v>
      </c>
      <c r="S49" s="114" t="str">
        <f>IF(_epmOfflineCondition_,"ID ECONOMIC", _xll.FPMXLClient.TechnicalCategory.EPMLocalMember("ID ECONOMIC","000","000"))</f>
        <v>ID ECONOMIC</v>
      </c>
      <c r="T49" s="114" t="str">
        <f>IF(_epmOfflineCondition_,"DESC ECONOMIC", _xll.FPMXLClient.TechnicalCategory.EPMLocalMember("DESC ECONOMIC","001","000"))</f>
        <v>DESC ECONOMIC</v>
      </c>
      <c r="U49" s="114" t="str">
        <f>IF(_epmOfflineCondition_,"V1_C", _xll.EPMOlapMemberO($U$3,"[VERSIO].[PARENTH1].[V1_C]","V1_C - Executat","","000"))</f>
        <v>V1_C</v>
      </c>
      <c r="V49" s="114" t="str">
        <f>IF(_epmOfflineCondition_,"VCARG", _xll.EPMOlapMemberO($V$3,"[VERSIO].[PARENTH1].[VCARG]","VCARG - Crédits Inicials i plurianuals EcoFin","","000"))</f>
        <v>VCARG</v>
      </c>
      <c r="W49" s="114" t="str">
        <f>IF(_epmOfflineCondition_,"V1_C", _xll.EPMOlapMemberO($W$3,"[VERSIO].[PARENTH1].[V1_C]","V1_C - Executat","","000"))</f>
        <v>V1_C</v>
      </c>
      <c r="X49" s="114" t="str">
        <f>IF(_epmOfflineCondition_,"VF", _xll.EPMOlapMemberO($X$3,"[VERSIO].[PARENTH1].[VF]","VF - Pressupost aprovat","","000"))</f>
        <v>VF</v>
      </c>
      <c r="Y49" s="114" t="str">
        <f>IF(_epmOfflineCondition_,"VF", _xll.EPMOlapMemberO($Y$3,"[VERSIO].[PARENTH1].[VF]","VF - Pressupost aprovat","","000"))</f>
        <v>VF</v>
      </c>
      <c r="Z49" s="114" t="str">
        <f>IF(_epmOfflineCondition_,"Comentaris", _xll.FPMXLClient.TechnicalCategory.EPMLocalMember("Comentaris","011","000"))</f>
        <v>Comentaris</v>
      </c>
      <c r="AE49"/>
      <c r="AG49"/>
    </row>
    <row r="50" spans="18:33" ht="6" customHeight="1" x14ac:dyDescent="0.3">
      <c r="R50" s="31"/>
      <c r="S50" s="192"/>
      <c r="T50" s="192"/>
      <c r="U50" s="114"/>
      <c r="V50" s="114"/>
      <c r="W50" s="114"/>
      <c r="AE50"/>
      <c r="AG50"/>
    </row>
    <row r="51" spans="18:33" x14ac:dyDescent="0.3">
      <c r="R51" s="208" t="str">
        <f>IF(_epmOfflineCondition_,"E072D1", _xll.EPMOlapMemberO("[ECONOMIC_D].[PARENTH1].[E072D1]","","E072D1","","000"))</f>
        <v>E072D1</v>
      </c>
      <c r="S51" s="204" t="str">
        <f>IF(R51="TOTAL", "TOTAL", IF(R51="ECDUMMY", "", MID(R51, 6, LEN(R51))))</f>
        <v>1</v>
      </c>
      <c r="T51" s="204" t="str">
        <f>IF(_epmOfflineCondition_,"DESPESES DE PERSONAL",IF(R51="TOTAL", "TOTAL", _xll.EPMMemberProperty($A$3, R51, $T$4)))</f>
        <v>DESPESES DE PERSONAL</v>
      </c>
      <c r="U51" s="206">
        <v>569747.44999999995</v>
      </c>
      <c r="V51" s="206"/>
      <c r="W51" s="206"/>
      <c r="X51" s="206">
        <v>710417.96</v>
      </c>
      <c r="Y51" s="205">
        <v>710417.96</v>
      </c>
      <c r="Z51" s="205"/>
      <c r="AE51"/>
      <c r="AG51"/>
    </row>
    <row r="52" spans="18:33" x14ac:dyDescent="0.3">
      <c r="R52" s="208" t="str">
        <f>IF(_epmOfflineCondition_,"E072D2", _xll.EPMOlapMemberO("[ECONOMIC_D].[PARENTH1].[E072D2]","","E072D2","","000"))</f>
        <v>E072D2</v>
      </c>
      <c r="S52" s="204" t="str">
        <f t="shared" ref="S52:S57" si="2">IF(R52="TOTAL", "TOTAL", IF(R52="ECDUMMY", "", MID(R52, 6, LEN(R52))))</f>
        <v>2</v>
      </c>
      <c r="T52" s="204" t="str">
        <f>IF(_epmOfflineCondition_,"DESPESES EN BÉNS CORRENTS I SERVEIS",IF(R52="TOTAL", "TOTAL", _xll.EPMMemberProperty($A$3, R52, $T$4)))</f>
        <v>DESPESES EN BÉNS CORRENTS I SERVEIS</v>
      </c>
      <c r="U52" s="206">
        <v>286182.78999999998</v>
      </c>
      <c r="V52" s="206"/>
      <c r="W52" s="206"/>
      <c r="X52" s="206">
        <v>428475.49</v>
      </c>
      <c r="Y52" s="205">
        <v>428475.49</v>
      </c>
      <c r="Z52" s="205"/>
      <c r="AE52"/>
      <c r="AG52"/>
    </row>
    <row r="53" spans="18:33" x14ac:dyDescent="0.3">
      <c r="R53" s="208" t="str">
        <f>IF(_epmOfflineCondition_,"E072D3", _xll.EPMOlapMemberO("[ECONOMIC_D].[PARENTH1].[E072D3]","","E072D3","","000"))</f>
        <v>E072D3</v>
      </c>
      <c r="S53" s="204" t="str">
        <f t="shared" si="2"/>
        <v>3</v>
      </c>
      <c r="T53" s="204" t="str">
        <f>IF(_epmOfflineCondition_,"DESPESES FINANCERES",IF(R53="TOTAL", "TOTAL", _xll.EPMMemberProperty($A$3, R53, $T$4)))</f>
        <v>DESPESES FINANCERES</v>
      </c>
      <c r="U53" s="206"/>
      <c r="V53" s="206"/>
      <c r="W53" s="206"/>
      <c r="X53" s="206">
        <v>10</v>
      </c>
      <c r="Y53" s="205">
        <v>10</v>
      </c>
      <c r="Z53" s="205"/>
      <c r="AE53"/>
      <c r="AG53"/>
    </row>
    <row r="54" spans="18:33" x14ac:dyDescent="0.3">
      <c r="R54" s="208" t="str">
        <f>IF(_epmOfflineCondition_,"E072D4", _xll.EPMOlapMemberO("[ECONOMIC_D].[PARENTH1].[E072D4]","","E072D4","","000"))</f>
        <v>E072D4</v>
      </c>
      <c r="S54" s="204" t="str">
        <f t="shared" si="2"/>
        <v>4</v>
      </c>
      <c r="T54" s="204" t="str">
        <f>IF(_epmOfflineCondition_,"TRANSFERÈNCIES CORRENTS",IF(R54="TOTAL", "TOTAL", _xll.EPMMemberProperty($A$3, R54, $T$4)))</f>
        <v>TRANSFERÈNCIES CORRENTS</v>
      </c>
      <c r="U54" s="206"/>
      <c r="V54" s="206"/>
      <c r="W54" s="206"/>
      <c r="X54" s="206">
        <v>20</v>
      </c>
      <c r="Y54" s="205">
        <v>20</v>
      </c>
      <c r="Z54" s="205"/>
      <c r="AE54"/>
      <c r="AG54"/>
    </row>
    <row r="55" spans="18:33" x14ac:dyDescent="0.3">
      <c r="R55" s="208" t="str">
        <f>IF(_epmOfflineCondition_,"E072D6", _xll.EPMOlapMemberO("[ECONOMIC_D].[PARENTH1].[E072D6]","","E072D6","","000"))</f>
        <v>E072D6</v>
      </c>
      <c r="S55" s="204" t="str">
        <f t="shared" si="2"/>
        <v>6</v>
      </c>
      <c r="T55" s="204" t="str">
        <f>IF(_epmOfflineCondition_,"INVERSIONS REALS",IF(R55="TOTAL", "TOTAL", _xll.EPMMemberProperty($A$3, R55, $T$4)))</f>
        <v>INVERSIONS REALS</v>
      </c>
      <c r="U55" s="206">
        <v>1159463.6299999999</v>
      </c>
      <c r="V55" s="206"/>
      <c r="W55" s="206"/>
      <c r="X55" s="206">
        <v>229076.51</v>
      </c>
      <c r="Y55" s="205">
        <v>229076.51</v>
      </c>
      <c r="Z55" s="205"/>
      <c r="AE55"/>
      <c r="AG55"/>
    </row>
    <row r="56" spans="18:33" x14ac:dyDescent="0.3">
      <c r="R56" s="208" t="str">
        <f>IF(_epmOfflineCondition_,"E072D7", _xll.EPMOlapMemberO("[ECONOMIC_D].[PARENTH1].[E072D7]","","E072D7","","000"))</f>
        <v>E072D7</v>
      </c>
      <c r="S56" s="204" t="str">
        <f t="shared" si="2"/>
        <v>7</v>
      </c>
      <c r="T56" s="204" t="str">
        <f>IF(_epmOfflineCondition_,"TRANSFERÈNCIES DE CAPITAL",IF(R56="TOTAL", "TOTAL", _xll.EPMMemberProperty($A$3, R56, $T$4)))</f>
        <v>TRANSFERÈNCIES DE CAPITAL</v>
      </c>
      <c r="U56" s="206"/>
      <c r="V56" s="206"/>
      <c r="W56" s="206"/>
      <c r="X56" s="206">
        <v>10</v>
      </c>
      <c r="Y56" s="205">
        <v>10</v>
      </c>
      <c r="Z56" s="205"/>
      <c r="AE56"/>
      <c r="AG56"/>
    </row>
    <row r="57" spans="18:33" x14ac:dyDescent="0.3">
      <c r="R57" s="114" t="str">
        <f>IF(_epmOfflineCondition_,"TOTAL", _xll.FPMXLClient.TechnicalCategory.EPMLocalMember("TOTAL","012","000"))</f>
        <v>TOTAL</v>
      </c>
      <c r="S57" s="193" t="str">
        <f t="shared" si="2"/>
        <v>TOTAL</v>
      </c>
      <c r="T57" s="193" t="str">
        <f>IF(_epmOfflineCondition_,"TOTAL",IF(R57="TOTAL", "TOTAL", _xll.EPMMemberProperty($A$3, R57, $T$4)))</f>
        <v>TOTAL</v>
      </c>
      <c r="U57" s="193">
        <f t="shared" ref="U57:Y57" si="3">SUM(U51:U56)</f>
        <v>2015393.8699999999</v>
      </c>
      <c r="V57" s="193">
        <f t="shared" si="3"/>
        <v>0</v>
      </c>
      <c r="W57" s="193">
        <f t="shared" si="3"/>
        <v>0</v>
      </c>
      <c r="X57" s="193">
        <f t="shared" si="3"/>
        <v>1368009.96</v>
      </c>
      <c r="Y57" s="193">
        <f t="shared" si="3"/>
        <v>1368009.96</v>
      </c>
      <c r="Z57" s="193"/>
      <c r="AE57"/>
      <c r="AG57"/>
    </row>
    <row r="58" spans="18:33" x14ac:dyDescent="0.3">
      <c r="AE58"/>
      <c r="AG58"/>
    </row>
    <row r="59" spans="18:33" x14ac:dyDescent="0.3">
      <c r="AE59"/>
      <c r="AG59"/>
    </row>
    <row r="60" spans="18:33" x14ac:dyDescent="0.3">
      <c r="AE60"/>
      <c r="AG60"/>
    </row>
    <row r="61" spans="18:33" x14ac:dyDescent="0.3">
      <c r="AE61"/>
      <c r="AG61"/>
    </row>
    <row r="62" spans="18:33" x14ac:dyDescent="0.3">
      <c r="AE62"/>
      <c r="AG62"/>
    </row>
    <row r="63" spans="18:33" x14ac:dyDescent="0.3">
      <c r="AE63"/>
      <c r="AG63"/>
    </row>
    <row r="64" spans="18:33" x14ac:dyDescent="0.3">
      <c r="AE64"/>
      <c r="AG64"/>
    </row>
    <row r="65" spans="27:33" x14ac:dyDescent="0.3">
      <c r="AA65" s="169"/>
    </row>
    <row r="66" spans="27:33" x14ac:dyDescent="0.3">
      <c r="AA66" s="169"/>
    </row>
    <row r="67" spans="27:33" x14ac:dyDescent="0.3">
      <c r="AA67" s="169"/>
    </row>
    <row r="68" spans="27:33" x14ac:dyDescent="0.3">
      <c r="AA68" s="169"/>
    </row>
    <row r="69" spans="27:33" x14ac:dyDescent="0.3">
      <c r="AA69" s="169"/>
    </row>
    <row r="70" spans="27:33" x14ac:dyDescent="0.3">
      <c r="AA70" s="169"/>
    </row>
    <row r="71" spans="27:33" x14ac:dyDescent="0.3">
      <c r="AA71" s="169"/>
    </row>
    <row r="72" spans="27:33" x14ac:dyDescent="0.3">
      <c r="AA72" s="169"/>
    </row>
    <row r="73" spans="27:33" x14ac:dyDescent="0.3">
      <c r="AA73" s="169"/>
    </row>
    <row r="74" spans="27:33" x14ac:dyDescent="0.3">
      <c r="AA74" s="169"/>
    </row>
    <row r="75" spans="27:33" x14ac:dyDescent="0.3">
      <c r="AA75" s="169"/>
    </row>
    <row r="76" spans="27:33" x14ac:dyDescent="0.3">
      <c r="AA76" s="169"/>
    </row>
    <row r="77" spans="27:33" x14ac:dyDescent="0.3">
      <c r="AE77"/>
      <c r="AG77"/>
    </row>
    <row r="78" spans="27:33" x14ac:dyDescent="0.3">
      <c r="AA78" s="169"/>
    </row>
    <row r="79" spans="27:33" x14ac:dyDescent="0.3">
      <c r="AA79" s="169"/>
    </row>
    <row r="80" spans="27:33" x14ac:dyDescent="0.3">
      <c r="AA80" s="169"/>
    </row>
    <row r="81" spans="27:27" x14ac:dyDescent="0.3">
      <c r="AA81" s="169"/>
    </row>
    <row r="82" spans="27:27" x14ac:dyDescent="0.3">
      <c r="AA82" s="169"/>
    </row>
    <row r="83" spans="27:27" x14ac:dyDescent="0.3">
      <c r="AA83" s="169"/>
    </row>
    <row r="84" spans="27:27" x14ac:dyDescent="0.3">
      <c r="AA84" s="169"/>
    </row>
    <row r="85" spans="27:27" x14ac:dyDescent="0.3">
      <c r="AA85" s="169"/>
    </row>
    <row r="86" spans="27:27" x14ac:dyDescent="0.3">
      <c r="AA86" s="169"/>
    </row>
    <row r="87" spans="27:27" x14ac:dyDescent="0.3">
      <c r="AA87" s="169"/>
    </row>
    <row r="88" spans="27:27" x14ac:dyDescent="0.3">
      <c r="AA88" s="169"/>
    </row>
    <row r="89" spans="27:27" x14ac:dyDescent="0.3">
      <c r="AA89" s="169"/>
    </row>
    <row r="90" spans="27:27" x14ac:dyDescent="0.3">
      <c r="AA90" s="169"/>
    </row>
    <row r="91" spans="27:27" x14ac:dyDescent="0.3">
      <c r="AA91" s="169"/>
    </row>
    <row r="92" spans="27:27" x14ac:dyDescent="0.3">
      <c r="AA92" s="169"/>
    </row>
    <row r="93" spans="27:27" x14ac:dyDescent="0.3">
      <c r="AA93" s="169"/>
    </row>
    <row r="94" spans="27:27" x14ac:dyDescent="0.3">
      <c r="AA94" s="169"/>
    </row>
    <row r="95" spans="27:27" x14ac:dyDescent="0.3">
      <c r="AA95" s="169"/>
    </row>
    <row r="96" spans="27:27" x14ac:dyDescent="0.3">
      <c r="AA96" s="169"/>
    </row>
    <row r="97" spans="27:27" x14ac:dyDescent="0.3">
      <c r="AA97" s="169"/>
    </row>
    <row r="98" spans="27:27" x14ac:dyDescent="0.3">
      <c r="AA98" s="169"/>
    </row>
    <row r="99" spans="27:27" x14ac:dyDescent="0.3">
      <c r="AA99" s="169"/>
    </row>
    <row r="100" spans="27:27" x14ac:dyDescent="0.3">
      <c r="AA100" s="169"/>
    </row>
    <row r="101" spans="27:27" x14ac:dyDescent="0.3">
      <c r="AA101" s="169"/>
    </row>
    <row r="102" spans="27:27" x14ac:dyDescent="0.3">
      <c r="AA102" s="169"/>
    </row>
    <row r="103" spans="27:27" x14ac:dyDescent="0.3">
      <c r="AA103" s="169"/>
    </row>
    <row r="104" spans="27:27" x14ac:dyDescent="0.3">
      <c r="AA104" s="169"/>
    </row>
    <row r="105" spans="27:27" x14ac:dyDescent="0.3">
      <c r="AA105" s="169"/>
    </row>
    <row r="106" spans="27:27" x14ac:dyDescent="0.3">
      <c r="AA106" s="169"/>
    </row>
    <row r="107" spans="27:27" x14ac:dyDescent="0.3">
      <c r="AA107" s="169"/>
    </row>
    <row r="108" spans="27:27" x14ac:dyDescent="0.3">
      <c r="AA108" s="169"/>
    </row>
    <row r="109" spans="27:27" x14ac:dyDescent="0.3">
      <c r="AA109" s="169"/>
    </row>
    <row r="110" spans="27:27" x14ac:dyDescent="0.3">
      <c r="AA110" s="169"/>
    </row>
    <row r="111" spans="27:27" x14ac:dyDescent="0.3">
      <c r="AA111" s="169"/>
    </row>
    <row r="112" spans="27:27" x14ac:dyDescent="0.3">
      <c r="AA112" s="169"/>
    </row>
    <row r="113" spans="27:27" x14ac:dyDescent="0.3">
      <c r="AA113" s="169"/>
    </row>
    <row r="114" spans="27:27" x14ac:dyDescent="0.3">
      <c r="AA114" s="169"/>
    </row>
    <row r="115" spans="27:27" x14ac:dyDescent="0.3">
      <c r="AA115" s="169"/>
    </row>
    <row r="116" spans="27:27" x14ac:dyDescent="0.3">
      <c r="AA116" s="169"/>
    </row>
    <row r="117" spans="27:27" x14ac:dyDescent="0.3">
      <c r="AA117" s="169"/>
    </row>
    <row r="118" spans="27:27" x14ac:dyDescent="0.3">
      <c r="AA118" s="169"/>
    </row>
    <row r="119" spans="27:27" x14ac:dyDescent="0.3">
      <c r="AA119" s="169"/>
    </row>
    <row r="120" spans="27:27" x14ac:dyDescent="0.3">
      <c r="AA120" s="169"/>
    </row>
    <row r="121" spans="27:27" x14ac:dyDescent="0.3">
      <c r="AA121" s="169"/>
    </row>
    <row r="122" spans="27:27" x14ac:dyDescent="0.3">
      <c r="AA122" s="169"/>
    </row>
    <row r="123" spans="27:27" x14ac:dyDescent="0.3">
      <c r="AA123" s="169"/>
    </row>
    <row r="124" spans="27:27" x14ac:dyDescent="0.3">
      <c r="AA124" s="169"/>
    </row>
    <row r="125" spans="27:27" x14ac:dyDescent="0.3">
      <c r="AA125" s="169"/>
    </row>
    <row r="126" spans="27:27" x14ac:dyDescent="0.3">
      <c r="AA126" s="169"/>
    </row>
    <row r="127" spans="27:27" x14ac:dyDescent="0.3">
      <c r="AA127" s="169"/>
    </row>
    <row r="128" spans="27:27" x14ac:dyDescent="0.3">
      <c r="AA128" s="169"/>
    </row>
    <row r="129" spans="27:27" x14ac:dyDescent="0.3">
      <c r="AA129" s="169"/>
    </row>
    <row r="130" spans="27:27" x14ac:dyDescent="0.3">
      <c r="AA130" s="169"/>
    </row>
    <row r="131" spans="27:27" x14ac:dyDescent="0.3">
      <c r="AA131" s="169"/>
    </row>
    <row r="132" spans="27:27" x14ac:dyDescent="0.3">
      <c r="AA132" s="169"/>
    </row>
    <row r="133" spans="27:27" x14ac:dyDescent="0.3">
      <c r="AA133" s="169"/>
    </row>
    <row r="134" spans="27:27" x14ac:dyDescent="0.3">
      <c r="AA134" s="169"/>
    </row>
    <row r="135" spans="27:27" x14ac:dyDescent="0.3">
      <c r="AA135" s="169"/>
    </row>
    <row r="136" spans="27:27" x14ac:dyDescent="0.3">
      <c r="AA136" s="169"/>
    </row>
    <row r="137" spans="27:27" x14ac:dyDescent="0.3">
      <c r="AA137" s="169"/>
    </row>
    <row r="138" spans="27:27" x14ac:dyDescent="0.3">
      <c r="AA138" s="169"/>
    </row>
    <row r="139" spans="27:27" x14ac:dyDescent="0.3">
      <c r="AA139" s="169"/>
    </row>
    <row r="140" spans="27:27" x14ac:dyDescent="0.3">
      <c r="AA140" s="169"/>
    </row>
    <row r="141" spans="27:27" x14ac:dyDescent="0.3">
      <c r="AA141" s="169"/>
    </row>
    <row r="142" spans="27:27" x14ac:dyDescent="0.3">
      <c r="AA142" s="169"/>
    </row>
    <row r="143" spans="27:27" x14ac:dyDescent="0.3">
      <c r="AA143" s="169"/>
    </row>
    <row r="144" spans="27:27" x14ac:dyDescent="0.3">
      <c r="AA144" s="169"/>
    </row>
    <row r="145" spans="27:27" x14ac:dyDescent="0.3">
      <c r="AA145" s="169"/>
    </row>
    <row r="146" spans="27:27" x14ac:dyDescent="0.3">
      <c r="AA146" s="169"/>
    </row>
    <row r="147" spans="27:27" x14ac:dyDescent="0.3">
      <c r="AA147" s="169"/>
    </row>
    <row r="148" spans="27:27" x14ac:dyDescent="0.3">
      <c r="AA148" s="169"/>
    </row>
    <row r="149" spans="27:27" x14ac:dyDescent="0.3">
      <c r="AA149" s="169"/>
    </row>
    <row r="150" spans="27:27" x14ac:dyDescent="0.3">
      <c r="AA150" s="169"/>
    </row>
    <row r="151" spans="27:27" x14ac:dyDescent="0.3">
      <c r="AA151" s="169"/>
    </row>
    <row r="152" spans="27:27" x14ac:dyDescent="0.3">
      <c r="AA152" s="169"/>
    </row>
    <row r="153" spans="27:27" x14ac:dyDescent="0.3">
      <c r="AA153" s="169"/>
    </row>
    <row r="154" spans="27:27" x14ac:dyDescent="0.3">
      <c r="AA154" s="169"/>
    </row>
    <row r="155" spans="27:27" x14ac:dyDescent="0.3">
      <c r="AA155" s="169"/>
    </row>
    <row r="156" spans="27:27" x14ac:dyDescent="0.3">
      <c r="AA156" s="169"/>
    </row>
    <row r="157" spans="27:27" x14ac:dyDescent="0.3">
      <c r="AA157" s="169"/>
    </row>
    <row r="158" spans="27:27" x14ac:dyDescent="0.3">
      <c r="AA158" s="169"/>
    </row>
    <row r="159" spans="27:27" x14ac:dyDescent="0.3">
      <c r="AA159" s="169"/>
    </row>
    <row r="160" spans="27:27" x14ac:dyDescent="0.3">
      <c r="AA160" s="169"/>
    </row>
    <row r="161" spans="27:27" x14ac:dyDescent="0.3">
      <c r="AA161" s="169"/>
    </row>
    <row r="162" spans="27:27" x14ac:dyDescent="0.3">
      <c r="AA162" s="169"/>
    </row>
    <row r="163" spans="27:27" x14ac:dyDescent="0.3">
      <c r="AA163" s="169"/>
    </row>
    <row r="164" spans="27:27" x14ac:dyDescent="0.3">
      <c r="AA164" s="169"/>
    </row>
    <row r="165" spans="27:27" x14ac:dyDescent="0.3">
      <c r="AA165" s="169"/>
    </row>
    <row r="166" spans="27:27" x14ac:dyDescent="0.3">
      <c r="AA166" s="169"/>
    </row>
    <row r="167" spans="27:27" x14ac:dyDescent="0.3">
      <c r="AA167" s="169"/>
    </row>
    <row r="168" spans="27:27" x14ac:dyDescent="0.3">
      <c r="AA168" s="169"/>
    </row>
    <row r="169" spans="27:27" x14ac:dyDescent="0.3">
      <c r="AA169" s="169"/>
    </row>
    <row r="170" spans="27:27" x14ac:dyDescent="0.3">
      <c r="AA170" s="169"/>
    </row>
    <row r="171" spans="27:27" x14ac:dyDescent="0.3">
      <c r="AA171" s="169"/>
    </row>
    <row r="172" spans="27:27" x14ac:dyDescent="0.3">
      <c r="AA172" s="169"/>
    </row>
    <row r="173" spans="27:27" x14ac:dyDescent="0.3">
      <c r="AA173" s="169"/>
    </row>
    <row r="174" spans="27:27" x14ac:dyDescent="0.3">
      <c r="AA174" s="169"/>
    </row>
    <row r="175" spans="27:27" x14ac:dyDescent="0.3">
      <c r="AA175" s="169"/>
    </row>
    <row r="176" spans="27:27" x14ac:dyDescent="0.3">
      <c r="AA176" s="169"/>
    </row>
    <row r="177" spans="27:27" x14ac:dyDescent="0.3">
      <c r="AA177" s="169"/>
    </row>
    <row r="178" spans="27:27" x14ac:dyDescent="0.3">
      <c r="AA178" s="169"/>
    </row>
    <row r="179" spans="27:27" x14ac:dyDescent="0.3">
      <c r="AA179" s="169"/>
    </row>
    <row r="180" spans="27:27" x14ac:dyDescent="0.3">
      <c r="AA180" s="169"/>
    </row>
    <row r="181" spans="27:27" x14ac:dyDescent="0.3">
      <c r="AA181" s="169"/>
    </row>
    <row r="182" spans="27:27" x14ac:dyDescent="0.3">
      <c r="AA182" s="169"/>
    </row>
    <row r="183" spans="27:27" x14ac:dyDescent="0.3">
      <c r="AA183" s="169"/>
    </row>
    <row r="184" spans="27:27" x14ac:dyDescent="0.3">
      <c r="AA184" s="169"/>
    </row>
    <row r="185" spans="27:27" x14ac:dyDescent="0.3">
      <c r="AA185" s="169"/>
    </row>
    <row r="186" spans="27:27" x14ac:dyDescent="0.3">
      <c r="AA186" s="169"/>
    </row>
    <row r="187" spans="27:27" x14ac:dyDescent="0.3">
      <c r="AA187" s="169"/>
    </row>
    <row r="188" spans="27:27" x14ac:dyDescent="0.3">
      <c r="AA188" s="169"/>
    </row>
    <row r="189" spans="27:27" x14ac:dyDescent="0.3">
      <c r="AA189" s="169"/>
    </row>
    <row r="190" spans="27:27" x14ac:dyDescent="0.3">
      <c r="AA190" s="169"/>
    </row>
    <row r="191" spans="27:27" x14ac:dyDescent="0.3">
      <c r="AA191" s="169"/>
    </row>
    <row r="192" spans="27:27" x14ac:dyDescent="0.3">
      <c r="AA192" s="169"/>
    </row>
    <row r="193" spans="27:27" x14ac:dyDescent="0.3">
      <c r="AA193" s="169"/>
    </row>
    <row r="194" spans="27:27" x14ac:dyDescent="0.3">
      <c r="AA194" s="169"/>
    </row>
    <row r="195" spans="27:27" x14ac:dyDescent="0.3">
      <c r="AA195" s="169"/>
    </row>
    <row r="196" spans="27:27" x14ac:dyDescent="0.3">
      <c r="AA196" s="169"/>
    </row>
    <row r="197" spans="27:27" x14ac:dyDescent="0.3">
      <c r="AA197" s="169"/>
    </row>
    <row r="198" spans="27:27" x14ac:dyDescent="0.3">
      <c r="AA198" s="169"/>
    </row>
    <row r="199" spans="27:27" x14ac:dyDescent="0.3">
      <c r="AA199" s="169"/>
    </row>
    <row r="200" spans="27:27" x14ac:dyDescent="0.3">
      <c r="AA200" s="169"/>
    </row>
    <row r="201" spans="27:27" x14ac:dyDescent="0.3">
      <c r="AA201" s="169"/>
    </row>
    <row r="202" spans="27:27" x14ac:dyDescent="0.3">
      <c r="AA202" s="169"/>
    </row>
    <row r="203" spans="27:27" x14ac:dyDescent="0.3">
      <c r="AA203" s="169"/>
    </row>
    <row r="204" spans="27:27" x14ac:dyDescent="0.3">
      <c r="AA204" s="169"/>
    </row>
    <row r="205" spans="27:27" x14ac:dyDescent="0.3">
      <c r="AA205" s="169"/>
    </row>
    <row r="206" spans="27:27" x14ac:dyDescent="0.3">
      <c r="AA206" s="169"/>
    </row>
    <row r="207" spans="27:27" x14ac:dyDescent="0.3">
      <c r="AA207" s="169"/>
    </row>
    <row r="208" spans="27:27" x14ac:dyDescent="0.3">
      <c r="AA208" s="169"/>
    </row>
    <row r="209" spans="27:27" x14ac:dyDescent="0.3">
      <c r="AA209" s="169"/>
    </row>
    <row r="210" spans="27:27" x14ac:dyDescent="0.3">
      <c r="AA210" s="169"/>
    </row>
    <row r="211" spans="27:27" x14ac:dyDescent="0.3">
      <c r="AA211" s="169"/>
    </row>
    <row r="212" spans="27:27" x14ac:dyDescent="0.3">
      <c r="AA212" s="169"/>
    </row>
    <row r="213" spans="27:27" x14ac:dyDescent="0.3">
      <c r="AA213" s="169"/>
    </row>
    <row r="214" spans="27:27" x14ac:dyDescent="0.3">
      <c r="AA214" s="169"/>
    </row>
    <row r="215" spans="27:27" x14ac:dyDescent="0.3">
      <c r="AA215" s="169"/>
    </row>
    <row r="216" spans="27:27" x14ac:dyDescent="0.3">
      <c r="AA216" s="169"/>
    </row>
    <row r="217" spans="27:27" x14ac:dyDescent="0.3">
      <c r="AA217" s="169"/>
    </row>
    <row r="218" spans="27:27" x14ac:dyDescent="0.3">
      <c r="AA218" s="169"/>
    </row>
    <row r="219" spans="27:27" x14ac:dyDescent="0.3">
      <c r="AA219" s="169"/>
    </row>
    <row r="220" spans="27:27" x14ac:dyDescent="0.3">
      <c r="AA220" s="169"/>
    </row>
    <row r="221" spans="27:27" x14ac:dyDescent="0.3">
      <c r="AA221" s="169"/>
    </row>
    <row r="222" spans="27:27" x14ac:dyDescent="0.3">
      <c r="AA222" s="169"/>
    </row>
    <row r="223" spans="27:27" x14ac:dyDescent="0.3">
      <c r="AA223" s="169"/>
    </row>
    <row r="224" spans="27:27" x14ac:dyDescent="0.3">
      <c r="AA224" s="169"/>
    </row>
    <row r="225" spans="27:27" x14ac:dyDescent="0.3">
      <c r="AA225" s="169"/>
    </row>
    <row r="226" spans="27:27" x14ac:dyDescent="0.3">
      <c r="AA226" s="169"/>
    </row>
    <row r="227" spans="27:27" x14ac:dyDescent="0.3">
      <c r="AA227" s="169"/>
    </row>
    <row r="228" spans="27:27" x14ac:dyDescent="0.3">
      <c r="AA228" s="169"/>
    </row>
    <row r="229" spans="27:27" x14ac:dyDescent="0.3">
      <c r="AA229" s="169"/>
    </row>
    <row r="230" spans="27:27" x14ac:dyDescent="0.3">
      <c r="AA230" s="169"/>
    </row>
    <row r="231" spans="27:27" x14ac:dyDescent="0.3">
      <c r="AA231" s="169"/>
    </row>
    <row r="232" spans="27:27" x14ac:dyDescent="0.3">
      <c r="AA232" s="169"/>
    </row>
    <row r="233" spans="27:27" x14ac:dyDescent="0.3">
      <c r="AA233" s="169"/>
    </row>
    <row r="234" spans="27:27" x14ac:dyDescent="0.3">
      <c r="AA234" s="169"/>
    </row>
    <row r="235" spans="27:27" x14ac:dyDescent="0.3">
      <c r="AA235" s="169"/>
    </row>
    <row r="236" spans="27:27" x14ac:dyDescent="0.3">
      <c r="AA236" s="169"/>
    </row>
    <row r="237" spans="27:27" x14ac:dyDescent="0.3">
      <c r="AA237" s="169"/>
    </row>
    <row r="238" spans="27:27" x14ac:dyDescent="0.3">
      <c r="AA238" s="169"/>
    </row>
    <row r="239" spans="27:27" x14ac:dyDescent="0.3">
      <c r="AA239" s="169"/>
    </row>
    <row r="240" spans="27:27" x14ac:dyDescent="0.3">
      <c r="AA240" s="169"/>
    </row>
    <row r="241" spans="27:27" x14ac:dyDescent="0.3">
      <c r="AA241" s="169"/>
    </row>
    <row r="242" spans="27:27" x14ac:dyDescent="0.3">
      <c r="AA242" s="169"/>
    </row>
    <row r="243" spans="27:27" x14ac:dyDescent="0.3">
      <c r="AA243" s="169"/>
    </row>
    <row r="244" spans="27:27" x14ac:dyDescent="0.3">
      <c r="AA244" s="169"/>
    </row>
    <row r="245" spans="27:27" x14ac:dyDescent="0.3">
      <c r="AA245" s="169"/>
    </row>
    <row r="246" spans="27:27" x14ac:dyDescent="0.3">
      <c r="AA246" s="169"/>
    </row>
    <row r="247" spans="27:27" x14ac:dyDescent="0.3">
      <c r="AA247" s="169"/>
    </row>
    <row r="248" spans="27:27" x14ac:dyDescent="0.3">
      <c r="AA248" s="169"/>
    </row>
    <row r="249" spans="27:27" x14ac:dyDescent="0.3">
      <c r="AA249" s="169"/>
    </row>
    <row r="250" spans="27:27" x14ac:dyDescent="0.3">
      <c r="AA250" s="169"/>
    </row>
    <row r="251" spans="27:27" x14ac:dyDescent="0.3">
      <c r="AA251" s="169"/>
    </row>
    <row r="252" spans="27:27" x14ac:dyDescent="0.3">
      <c r="AA252" s="169"/>
    </row>
    <row r="253" spans="27:27" x14ac:dyDescent="0.3">
      <c r="AA253" s="169"/>
    </row>
    <row r="254" spans="27:27" x14ac:dyDescent="0.3">
      <c r="AA254" s="169"/>
    </row>
    <row r="255" spans="27:27" x14ac:dyDescent="0.3">
      <c r="AA255" s="169"/>
    </row>
    <row r="256" spans="27:27" x14ac:dyDescent="0.3">
      <c r="AA256" s="169"/>
    </row>
    <row r="257" spans="27:27" x14ac:dyDescent="0.3">
      <c r="AA257" s="169"/>
    </row>
    <row r="258" spans="27:27" x14ac:dyDescent="0.3">
      <c r="AA258" s="169"/>
    </row>
    <row r="259" spans="27:27" x14ac:dyDescent="0.3">
      <c r="AA259" s="169"/>
    </row>
    <row r="260" spans="27:27" x14ac:dyDescent="0.3">
      <c r="AA260" s="169"/>
    </row>
    <row r="261" spans="27:27" x14ac:dyDescent="0.3">
      <c r="AA261" s="169"/>
    </row>
    <row r="262" spans="27:27" x14ac:dyDescent="0.3">
      <c r="AA262" s="169"/>
    </row>
    <row r="263" spans="27:27" x14ac:dyDescent="0.3">
      <c r="AA263" s="169"/>
    </row>
    <row r="264" spans="27:27" x14ac:dyDescent="0.3">
      <c r="AA264" s="169"/>
    </row>
    <row r="265" spans="27:27" x14ac:dyDescent="0.3">
      <c r="AA265" s="169"/>
    </row>
    <row r="266" spans="27:27" x14ac:dyDescent="0.3">
      <c r="AA266" s="169"/>
    </row>
    <row r="267" spans="27:27" x14ac:dyDescent="0.3">
      <c r="AA267" s="169"/>
    </row>
    <row r="268" spans="27:27" x14ac:dyDescent="0.3">
      <c r="AA268" s="169"/>
    </row>
    <row r="269" spans="27:27" x14ac:dyDescent="0.3">
      <c r="AA269" s="169"/>
    </row>
    <row r="270" spans="27:27" x14ac:dyDescent="0.3">
      <c r="AA270" s="169"/>
    </row>
    <row r="271" spans="27:27" x14ac:dyDescent="0.3">
      <c r="AA271" s="169"/>
    </row>
    <row r="272" spans="27:27" x14ac:dyDescent="0.3">
      <c r="AA272" s="169"/>
    </row>
    <row r="273" spans="27:27" x14ac:dyDescent="0.3">
      <c r="AA273" s="169"/>
    </row>
    <row r="274" spans="27:27" x14ac:dyDescent="0.3">
      <c r="AA274" s="169"/>
    </row>
    <row r="275" spans="27:27" x14ac:dyDescent="0.3">
      <c r="AA275" s="169"/>
    </row>
    <row r="276" spans="27:27" x14ac:dyDescent="0.3">
      <c r="AA276" s="169"/>
    </row>
    <row r="277" spans="27:27" x14ac:dyDescent="0.3">
      <c r="AA277" s="169"/>
    </row>
    <row r="278" spans="27:27" x14ac:dyDescent="0.3">
      <c r="AA278" s="169"/>
    </row>
    <row r="279" spans="27:27" x14ac:dyDescent="0.3">
      <c r="AA279" s="169"/>
    </row>
    <row r="280" spans="27:27" x14ac:dyDescent="0.3">
      <c r="AA280" s="169"/>
    </row>
    <row r="281" spans="27:27" x14ac:dyDescent="0.3">
      <c r="AA281" s="169"/>
    </row>
    <row r="282" spans="27:27" x14ac:dyDescent="0.3">
      <c r="AA282" s="169"/>
    </row>
    <row r="283" spans="27:27" x14ac:dyDescent="0.3">
      <c r="AA283" s="169"/>
    </row>
    <row r="284" spans="27:27" x14ac:dyDescent="0.3">
      <c r="AA284" s="169"/>
    </row>
    <row r="285" spans="27:27" x14ac:dyDescent="0.3">
      <c r="AA285" s="169"/>
    </row>
    <row r="286" spans="27:27" x14ac:dyDescent="0.3">
      <c r="AA286" s="169"/>
    </row>
    <row r="287" spans="27:27" x14ac:dyDescent="0.3">
      <c r="AA287" s="169"/>
    </row>
    <row r="288" spans="27:27" x14ac:dyDescent="0.3">
      <c r="AA288" s="169"/>
    </row>
    <row r="289" spans="27:27" x14ac:dyDescent="0.3">
      <c r="AA289" s="169"/>
    </row>
    <row r="290" spans="27:27" x14ac:dyDescent="0.3">
      <c r="AA290" s="169"/>
    </row>
    <row r="291" spans="27:27" x14ac:dyDescent="0.3">
      <c r="AA291" s="169"/>
    </row>
    <row r="292" spans="27:27" x14ac:dyDescent="0.3">
      <c r="AA292" s="169"/>
    </row>
    <row r="293" spans="27:27" x14ac:dyDescent="0.3">
      <c r="AA293" s="169"/>
    </row>
    <row r="294" spans="27:27" x14ac:dyDescent="0.3">
      <c r="AA294" s="169"/>
    </row>
    <row r="295" spans="27:27" x14ac:dyDescent="0.3">
      <c r="AA295" s="169"/>
    </row>
    <row r="296" spans="27:27" x14ac:dyDescent="0.3">
      <c r="AA296" s="169"/>
    </row>
    <row r="297" spans="27:27" x14ac:dyDescent="0.3">
      <c r="AA297" s="169"/>
    </row>
    <row r="298" spans="27:27" x14ac:dyDescent="0.3">
      <c r="AA298" s="169"/>
    </row>
    <row r="299" spans="27:27" x14ac:dyDescent="0.3">
      <c r="AA299" s="169"/>
    </row>
    <row r="300" spans="27:27" x14ac:dyDescent="0.3">
      <c r="AA300" s="169"/>
    </row>
    <row r="301" spans="27:27" x14ac:dyDescent="0.3">
      <c r="AA301" s="169"/>
    </row>
    <row r="302" spans="27:27" x14ac:dyDescent="0.3">
      <c r="AA302" s="169"/>
    </row>
    <row r="303" spans="27:27" x14ac:dyDescent="0.3">
      <c r="AA303" s="169"/>
    </row>
    <row r="304" spans="27:27" x14ac:dyDescent="0.3">
      <c r="AA304" s="169"/>
    </row>
    <row r="305" spans="27:27" x14ac:dyDescent="0.3">
      <c r="AA305" s="169"/>
    </row>
    <row r="306" spans="27:27" x14ac:dyDescent="0.3">
      <c r="AA306" s="169"/>
    </row>
    <row r="307" spans="27:27" x14ac:dyDescent="0.3">
      <c r="AA307" s="169"/>
    </row>
    <row r="308" spans="27:27" x14ac:dyDescent="0.3">
      <c r="AA308" s="169"/>
    </row>
    <row r="309" spans="27:27" x14ac:dyDescent="0.3">
      <c r="AA309" s="169"/>
    </row>
    <row r="310" spans="27:27" x14ac:dyDescent="0.3">
      <c r="AA310" s="169"/>
    </row>
    <row r="311" spans="27:27" x14ac:dyDescent="0.3">
      <c r="AA311" s="169"/>
    </row>
    <row r="312" spans="27:27" x14ac:dyDescent="0.3">
      <c r="AA312" s="169"/>
    </row>
    <row r="313" spans="27:27" x14ac:dyDescent="0.3">
      <c r="AA313" s="169"/>
    </row>
    <row r="314" spans="27:27" x14ac:dyDescent="0.3">
      <c r="AA314" s="169"/>
    </row>
    <row r="315" spans="27:27" x14ac:dyDescent="0.3">
      <c r="AA315" s="169"/>
    </row>
    <row r="316" spans="27:27" x14ac:dyDescent="0.3">
      <c r="AA316" s="169"/>
    </row>
    <row r="317" spans="27:27" x14ac:dyDescent="0.3">
      <c r="AA317" s="169"/>
    </row>
    <row r="318" spans="27:27" x14ac:dyDescent="0.3">
      <c r="AA318" s="169"/>
    </row>
    <row r="319" spans="27:27" x14ac:dyDescent="0.3">
      <c r="AA319" s="169"/>
    </row>
    <row r="320" spans="27:27" x14ac:dyDescent="0.3">
      <c r="AA320" s="169"/>
    </row>
    <row r="321" spans="27:27" x14ac:dyDescent="0.3">
      <c r="AA321" s="169"/>
    </row>
    <row r="322" spans="27:27" x14ac:dyDescent="0.3">
      <c r="AA322" s="169"/>
    </row>
    <row r="323" spans="27:27" x14ac:dyDescent="0.3">
      <c r="AA323" s="169"/>
    </row>
    <row r="324" spans="27:27" x14ac:dyDescent="0.3">
      <c r="AA324" s="169"/>
    </row>
    <row r="325" spans="27:27" x14ac:dyDescent="0.3">
      <c r="AA325" s="169"/>
    </row>
    <row r="326" spans="27:27" x14ac:dyDescent="0.3">
      <c r="AA326" s="169"/>
    </row>
    <row r="327" spans="27:27" x14ac:dyDescent="0.3">
      <c r="AA327" s="169"/>
    </row>
    <row r="328" spans="27:27" x14ac:dyDescent="0.3">
      <c r="AA328" s="169"/>
    </row>
    <row r="329" spans="27:27" x14ac:dyDescent="0.3">
      <c r="AA329" s="169"/>
    </row>
    <row r="330" spans="27:27" x14ac:dyDescent="0.3">
      <c r="AA330" s="169"/>
    </row>
    <row r="331" spans="27:27" x14ac:dyDescent="0.3">
      <c r="AA331" s="169"/>
    </row>
    <row r="332" spans="27:27" x14ac:dyDescent="0.3">
      <c r="AA332" s="169"/>
    </row>
    <row r="333" spans="27:27" x14ac:dyDescent="0.3">
      <c r="AA333" s="169"/>
    </row>
    <row r="334" spans="27:27" x14ac:dyDescent="0.3">
      <c r="AA334" s="169"/>
    </row>
    <row r="335" spans="27:27" x14ac:dyDescent="0.3">
      <c r="AA335" s="169"/>
    </row>
    <row r="336" spans="27:27" x14ac:dyDescent="0.3">
      <c r="AA336" s="169"/>
    </row>
    <row r="337" spans="27:27" x14ac:dyDescent="0.3">
      <c r="AA337" s="169"/>
    </row>
    <row r="338" spans="27:27" x14ac:dyDescent="0.3">
      <c r="AA338" s="169"/>
    </row>
    <row r="339" spans="27:27" x14ac:dyDescent="0.3">
      <c r="AA339" s="169"/>
    </row>
    <row r="340" spans="27:27" x14ac:dyDescent="0.3">
      <c r="AA340" s="169"/>
    </row>
    <row r="341" spans="27:27" x14ac:dyDescent="0.3">
      <c r="AA341" s="169"/>
    </row>
    <row r="342" spans="27:27" x14ac:dyDescent="0.3">
      <c r="AA342" s="169"/>
    </row>
    <row r="343" spans="27:27" x14ac:dyDescent="0.3">
      <c r="AA343" s="169"/>
    </row>
    <row r="344" spans="27:27" x14ac:dyDescent="0.3">
      <c r="AA344" s="169"/>
    </row>
    <row r="345" spans="27:27" x14ac:dyDescent="0.3">
      <c r="AA345" s="169"/>
    </row>
    <row r="346" spans="27:27" x14ac:dyDescent="0.3">
      <c r="AA346" s="169"/>
    </row>
    <row r="347" spans="27:27" x14ac:dyDescent="0.3">
      <c r="AA347" s="169"/>
    </row>
    <row r="348" spans="27:27" x14ac:dyDescent="0.3">
      <c r="AA348" s="169"/>
    </row>
    <row r="349" spans="27:27" x14ac:dyDescent="0.3">
      <c r="AA349" s="169"/>
    </row>
    <row r="350" spans="27:27" x14ac:dyDescent="0.3">
      <c r="AA350" s="169"/>
    </row>
    <row r="351" spans="27:27" x14ac:dyDescent="0.3">
      <c r="AA351" s="169"/>
    </row>
    <row r="352" spans="27:27" x14ac:dyDescent="0.3">
      <c r="AA352" s="169"/>
    </row>
    <row r="353" spans="27:27" x14ac:dyDescent="0.3">
      <c r="AA353" s="169"/>
    </row>
    <row r="354" spans="27:27" x14ac:dyDescent="0.3">
      <c r="AA354" s="169"/>
    </row>
    <row r="355" spans="27:27" x14ac:dyDescent="0.3">
      <c r="AA355" s="169"/>
    </row>
    <row r="356" spans="27:27" x14ac:dyDescent="0.3">
      <c r="AA356" s="169"/>
    </row>
    <row r="357" spans="27:27" x14ac:dyDescent="0.3">
      <c r="AA357" s="169"/>
    </row>
    <row r="358" spans="27:27" x14ac:dyDescent="0.3">
      <c r="AA358" s="169"/>
    </row>
    <row r="359" spans="27:27" x14ac:dyDescent="0.3">
      <c r="AA359" s="169"/>
    </row>
    <row r="360" spans="27:27" x14ac:dyDescent="0.3">
      <c r="AA360" s="169"/>
    </row>
    <row r="361" spans="27:27" x14ac:dyDescent="0.3">
      <c r="AA361" s="169"/>
    </row>
    <row r="362" spans="27:27" x14ac:dyDescent="0.3">
      <c r="AA362" s="169"/>
    </row>
    <row r="363" spans="27:27" x14ac:dyDescent="0.3">
      <c r="AA363" s="169"/>
    </row>
    <row r="364" spans="27:27" x14ac:dyDescent="0.3">
      <c r="AA364" s="169"/>
    </row>
    <row r="365" spans="27:27" x14ac:dyDescent="0.3">
      <c r="AA365" s="169"/>
    </row>
    <row r="366" spans="27:27" x14ac:dyDescent="0.3">
      <c r="AA366" s="169"/>
    </row>
    <row r="367" spans="27:27" x14ac:dyDescent="0.3">
      <c r="AA367" s="169"/>
    </row>
    <row r="368" spans="27:27" x14ac:dyDescent="0.3">
      <c r="AA368" s="169"/>
    </row>
    <row r="369" spans="27:27" x14ac:dyDescent="0.3">
      <c r="AA369" s="169"/>
    </row>
    <row r="370" spans="27:27" x14ac:dyDescent="0.3">
      <c r="AA370" s="169"/>
    </row>
    <row r="371" spans="27:27" x14ac:dyDescent="0.3">
      <c r="AA371" s="169"/>
    </row>
    <row r="372" spans="27:27" x14ac:dyDescent="0.3">
      <c r="AA372" s="169"/>
    </row>
    <row r="373" spans="27:27" x14ac:dyDescent="0.3">
      <c r="AA373" s="169"/>
    </row>
    <row r="374" spans="27:27" x14ac:dyDescent="0.3">
      <c r="AA374" s="169"/>
    </row>
    <row r="375" spans="27:27" x14ac:dyDescent="0.3">
      <c r="AA375" s="169"/>
    </row>
    <row r="376" spans="27:27" x14ac:dyDescent="0.3">
      <c r="AA376" s="169"/>
    </row>
    <row r="377" spans="27:27" x14ac:dyDescent="0.3">
      <c r="AA377" s="169"/>
    </row>
    <row r="378" spans="27:27" x14ac:dyDescent="0.3">
      <c r="AA378" s="169"/>
    </row>
    <row r="379" spans="27:27" x14ac:dyDescent="0.3">
      <c r="AA379" s="169"/>
    </row>
    <row r="380" spans="27:27" x14ac:dyDescent="0.3">
      <c r="AA380" s="169"/>
    </row>
    <row r="381" spans="27:27" x14ac:dyDescent="0.3">
      <c r="AA381" s="169"/>
    </row>
    <row r="382" spans="27:27" x14ac:dyDescent="0.3">
      <c r="AA382" s="169"/>
    </row>
    <row r="383" spans="27:27" x14ac:dyDescent="0.3">
      <c r="AA383" s="169"/>
    </row>
    <row r="384" spans="27:27" x14ac:dyDescent="0.3">
      <c r="AA384" s="169"/>
    </row>
    <row r="385" spans="27:27" x14ac:dyDescent="0.3">
      <c r="AA385" s="169"/>
    </row>
    <row r="386" spans="27:27" x14ac:dyDescent="0.3">
      <c r="AA386" s="169"/>
    </row>
    <row r="387" spans="27:27" x14ac:dyDescent="0.3">
      <c r="AA387" s="169"/>
    </row>
    <row r="388" spans="27:27" x14ac:dyDescent="0.3">
      <c r="AA388" s="169"/>
    </row>
    <row r="389" spans="27:27" x14ac:dyDescent="0.3">
      <c r="AA389" s="169"/>
    </row>
    <row r="390" spans="27:27" x14ac:dyDescent="0.3">
      <c r="AA390" s="169"/>
    </row>
    <row r="391" spans="27:27" x14ac:dyDescent="0.3">
      <c r="AA391" s="169"/>
    </row>
    <row r="392" spans="27:27" x14ac:dyDescent="0.3">
      <c r="AA392" s="169"/>
    </row>
    <row r="393" spans="27:27" x14ac:dyDescent="0.3">
      <c r="AA393" s="169"/>
    </row>
    <row r="394" spans="27:27" x14ac:dyDescent="0.3">
      <c r="AA394" s="169"/>
    </row>
    <row r="395" spans="27:27" x14ac:dyDescent="0.3">
      <c r="AA395" s="169"/>
    </row>
    <row r="396" spans="27:27" x14ac:dyDescent="0.3">
      <c r="AA396" s="169"/>
    </row>
    <row r="397" spans="27:27" x14ac:dyDescent="0.3">
      <c r="AA397" s="169"/>
    </row>
    <row r="398" spans="27:27" x14ac:dyDescent="0.3">
      <c r="AA398" s="169"/>
    </row>
    <row r="399" spans="27:27" x14ac:dyDescent="0.3">
      <c r="AA399" s="169"/>
    </row>
    <row r="400" spans="27:27" x14ac:dyDescent="0.3">
      <c r="AA400" s="169"/>
    </row>
    <row r="401" spans="27:27" x14ac:dyDescent="0.3">
      <c r="AA401" s="169"/>
    </row>
    <row r="402" spans="27:27" x14ac:dyDescent="0.3">
      <c r="AA402" s="169"/>
    </row>
    <row r="403" spans="27:27" x14ac:dyDescent="0.3">
      <c r="AA403" s="169"/>
    </row>
    <row r="404" spans="27:27" x14ac:dyDescent="0.3">
      <c r="AA404" s="169"/>
    </row>
    <row r="405" spans="27:27" x14ac:dyDescent="0.3">
      <c r="AA405" s="169"/>
    </row>
    <row r="406" spans="27:27" x14ac:dyDescent="0.3">
      <c r="AA406" s="169"/>
    </row>
    <row r="407" spans="27:27" x14ac:dyDescent="0.3">
      <c r="AA407" s="169"/>
    </row>
    <row r="408" spans="27:27" x14ac:dyDescent="0.3">
      <c r="AA408" s="169"/>
    </row>
    <row r="409" spans="27:27" x14ac:dyDescent="0.3">
      <c r="AA409" s="169"/>
    </row>
    <row r="410" spans="27:27" x14ac:dyDescent="0.3">
      <c r="AA410" s="169"/>
    </row>
    <row r="411" spans="27:27" x14ac:dyDescent="0.3">
      <c r="AA411" s="169"/>
    </row>
    <row r="412" spans="27:27" x14ac:dyDescent="0.3">
      <c r="AA412" s="169"/>
    </row>
    <row r="413" spans="27:27" x14ac:dyDescent="0.3">
      <c r="AA413" s="169"/>
    </row>
    <row r="414" spans="27:27" x14ac:dyDescent="0.3">
      <c r="AA414" s="169"/>
    </row>
    <row r="415" spans="27:27" x14ac:dyDescent="0.3">
      <c r="AA415" s="169"/>
    </row>
    <row r="416" spans="27:27" x14ac:dyDescent="0.3">
      <c r="AA416" s="169"/>
    </row>
    <row r="417" spans="27:27" x14ac:dyDescent="0.3">
      <c r="AA417" s="169"/>
    </row>
    <row r="418" spans="27:27" x14ac:dyDescent="0.3">
      <c r="AA418" s="169"/>
    </row>
    <row r="419" spans="27:27" x14ac:dyDescent="0.3">
      <c r="AA419" s="169"/>
    </row>
    <row r="420" spans="27:27" x14ac:dyDescent="0.3">
      <c r="AA420" s="169"/>
    </row>
    <row r="421" spans="27:27" x14ac:dyDescent="0.3">
      <c r="AA421" s="169"/>
    </row>
    <row r="422" spans="27:27" x14ac:dyDescent="0.3">
      <c r="AA422" s="169"/>
    </row>
    <row r="423" spans="27:27" x14ac:dyDescent="0.3">
      <c r="AA423" s="169"/>
    </row>
    <row r="424" spans="27:27" x14ac:dyDescent="0.3">
      <c r="AA424" s="169"/>
    </row>
    <row r="425" spans="27:27" x14ac:dyDescent="0.3">
      <c r="AA425" s="169"/>
    </row>
    <row r="426" spans="27:27" x14ac:dyDescent="0.3">
      <c r="AA426" s="169"/>
    </row>
    <row r="427" spans="27:27" x14ac:dyDescent="0.3">
      <c r="AA427" s="169"/>
    </row>
    <row r="428" spans="27:27" x14ac:dyDescent="0.3">
      <c r="AA428" s="169"/>
    </row>
    <row r="429" spans="27:27" x14ac:dyDescent="0.3">
      <c r="AA429" s="169"/>
    </row>
    <row r="430" spans="27:27" x14ac:dyDescent="0.3">
      <c r="AA430" s="169"/>
    </row>
    <row r="431" spans="27:27" x14ac:dyDescent="0.3">
      <c r="AA431" s="169"/>
    </row>
    <row r="432" spans="27:27" x14ac:dyDescent="0.3">
      <c r="AA432" s="169"/>
    </row>
    <row r="433" spans="27:27" x14ac:dyDescent="0.3">
      <c r="AA433" s="169"/>
    </row>
    <row r="434" spans="27:27" x14ac:dyDescent="0.3">
      <c r="AA434" s="169"/>
    </row>
    <row r="435" spans="27:27" x14ac:dyDescent="0.3">
      <c r="AA435" s="169"/>
    </row>
    <row r="436" spans="27:27" x14ac:dyDescent="0.3">
      <c r="AA436" s="169"/>
    </row>
    <row r="437" spans="27:27" x14ac:dyDescent="0.3">
      <c r="AA437" s="169"/>
    </row>
    <row r="438" spans="27:27" x14ac:dyDescent="0.3">
      <c r="AA438" s="169"/>
    </row>
    <row r="439" spans="27:27" x14ac:dyDescent="0.3">
      <c r="AA439" s="169"/>
    </row>
    <row r="440" spans="27:27" x14ac:dyDescent="0.3">
      <c r="AA440" s="169"/>
    </row>
    <row r="441" spans="27:27" x14ac:dyDescent="0.3">
      <c r="AA441" s="169"/>
    </row>
    <row r="442" spans="27:27" x14ac:dyDescent="0.3">
      <c r="AA442" s="169"/>
    </row>
    <row r="443" spans="27:27" x14ac:dyDescent="0.3">
      <c r="AA443" s="169"/>
    </row>
    <row r="444" spans="27:27" x14ac:dyDescent="0.3">
      <c r="AA444" s="169"/>
    </row>
    <row r="445" spans="27:27" x14ac:dyDescent="0.3">
      <c r="AA445" s="169"/>
    </row>
    <row r="446" spans="27:27" x14ac:dyDescent="0.3">
      <c r="AA446" s="169"/>
    </row>
    <row r="447" spans="27:27" x14ac:dyDescent="0.3">
      <c r="AA447" s="169"/>
    </row>
    <row r="448" spans="27:27" x14ac:dyDescent="0.3">
      <c r="AA448" s="169"/>
    </row>
    <row r="449" spans="27:27" x14ac:dyDescent="0.3">
      <c r="AA449" s="169"/>
    </row>
    <row r="450" spans="27:27" x14ac:dyDescent="0.3">
      <c r="AA450" s="169"/>
    </row>
    <row r="451" spans="27:27" x14ac:dyDescent="0.3">
      <c r="AA451" s="169"/>
    </row>
    <row r="452" spans="27:27" x14ac:dyDescent="0.3">
      <c r="AA452" s="169"/>
    </row>
    <row r="453" spans="27:27" x14ac:dyDescent="0.3">
      <c r="AA453" s="169"/>
    </row>
    <row r="454" spans="27:27" x14ac:dyDescent="0.3">
      <c r="AA454" s="169"/>
    </row>
    <row r="455" spans="27:27" x14ac:dyDescent="0.3">
      <c r="AA455" s="169"/>
    </row>
    <row r="456" spans="27:27" x14ac:dyDescent="0.3">
      <c r="AA456" s="169"/>
    </row>
    <row r="457" spans="27:27" x14ac:dyDescent="0.3">
      <c r="AA457" s="169"/>
    </row>
    <row r="458" spans="27:27" x14ac:dyDescent="0.3">
      <c r="AA458" s="169"/>
    </row>
    <row r="459" spans="27:27" x14ac:dyDescent="0.3">
      <c r="AA459" s="169"/>
    </row>
    <row r="460" spans="27:27" x14ac:dyDescent="0.3">
      <c r="AA460" s="169"/>
    </row>
    <row r="461" spans="27:27" x14ac:dyDescent="0.3">
      <c r="AA461" s="169"/>
    </row>
    <row r="462" spans="27:27" x14ac:dyDescent="0.3">
      <c r="AA462" s="169"/>
    </row>
    <row r="463" spans="27:27" x14ac:dyDescent="0.3">
      <c r="AA463" s="169"/>
    </row>
    <row r="464" spans="27:27" x14ac:dyDescent="0.3">
      <c r="AA464" s="169"/>
    </row>
    <row r="465" spans="27:27" x14ac:dyDescent="0.3">
      <c r="AA465" s="169"/>
    </row>
    <row r="466" spans="27:27" x14ac:dyDescent="0.3">
      <c r="AA466" s="169"/>
    </row>
    <row r="467" spans="27:27" x14ac:dyDescent="0.3">
      <c r="AA467" s="169"/>
    </row>
    <row r="468" spans="27:27" x14ac:dyDescent="0.3">
      <c r="AA468" s="169"/>
    </row>
    <row r="469" spans="27:27" x14ac:dyDescent="0.3">
      <c r="AA469" s="169"/>
    </row>
    <row r="470" spans="27:27" x14ac:dyDescent="0.3">
      <c r="AA470" s="169"/>
    </row>
    <row r="471" spans="27:27" x14ac:dyDescent="0.3">
      <c r="AA471" s="169"/>
    </row>
    <row r="472" spans="27:27" x14ac:dyDescent="0.3">
      <c r="AA472" s="169"/>
    </row>
    <row r="473" spans="27:27" x14ac:dyDescent="0.3">
      <c r="AA473" s="169"/>
    </row>
    <row r="474" spans="27:27" x14ac:dyDescent="0.3">
      <c r="AA474" s="169"/>
    </row>
    <row r="475" spans="27:27" x14ac:dyDescent="0.3">
      <c r="AA475" s="169"/>
    </row>
    <row r="476" spans="27:27" x14ac:dyDescent="0.3">
      <c r="AA476" s="169"/>
    </row>
    <row r="477" spans="27:27" x14ac:dyDescent="0.3">
      <c r="AA477" s="169"/>
    </row>
    <row r="478" spans="27:27" x14ac:dyDescent="0.3">
      <c r="AA478" s="169"/>
    </row>
    <row r="479" spans="27:27" x14ac:dyDescent="0.3">
      <c r="AA479" s="169"/>
    </row>
    <row r="480" spans="27:27" x14ac:dyDescent="0.3">
      <c r="AA480" s="169"/>
    </row>
    <row r="481" spans="27:27" x14ac:dyDescent="0.3">
      <c r="AA481" s="169"/>
    </row>
    <row r="482" spans="27:27" x14ac:dyDescent="0.3">
      <c r="AA482" s="169"/>
    </row>
    <row r="483" spans="27:27" x14ac:dyDescent="0.3">
      <c r="AA483" s="169"/>
    </row>
    <row r="484" spans="27:27" x14ac:dyDescent="0.3">
      <c r="AA484" s="169"/>
    </row>
    <row r="485" spans="27:27" x14ac:dyDescent="0.3">
      <c r="AA485" s="169"/>
    </row>
    <row r="486" spans="27:27" x14ac:dyDescent="0.3">
      <c r="AA486" s="169"/>
    </row>
    <row r="487" spans="27:27" x14ac:dyDescent="0.3">
      <c r="AA487" s="169"/>
    </row>
    <row r="488" spans="27:27" x14ac:dyDescent="0.3">
      <c r="AA488" s="169"/>
    </row>
    <row r="489" spans="27:27" x14ac:dyDescent="0.3">
      <c r="AA489" s="169"/>
    </row>
    <row r="490" spans="27:27" x14ac:dyDescent="0.3">
      <c r="AA490" s="169"/>
    </row>
    <row r="491" spans="27:27" x14ac:dyDescent="0.3">
      <c r="AA491" s="169"/>
    </row>
    <row r="492" spans="27:27" x14ac:dyDescent="0.3">
      <c r="AA492" s="169"/>
    </row>
    <row r="493" spans="27:27" x14ac:dyDescent="0.3">
      <c r="AA493" s="169"/>
    </row>
    <row r="494" spans="27:27" x14ac:dyDescent="0.3">
      <c r="AA494" s="169"/>
    </row>
    <row r="495" spans="27:27" x14ac:dyDescent="0.3">
      <c r="AA495" s="169"/>
    </row>
    <row r="496" spans="27:27" x14ac:dyDescent="0.3">
      <c r="AA496" s="169"/>
    </row>
    <row r="497" spans="27:27" x14ac:dyDescent="0.3">
      <c r="AA497" s="169"/>
    </row>
    <row r="498" spans="27:27" x14ac:dyDescent="0.3">
      <c r="AA498" s="169"/>
    </row>
    <row r="499" spans="27:27" x14ac:dyDescent="0.3">
      <c r="AA499" s="169"/>
    </row>
    <row r="500" spans="27:27" x14ac:dyDescent="0.3">
      <c r="AA500" s="169"/>
    </row>
    <row r="501" spans="27:27" x14ac:dyDescent="0.3">
      <c r="AA501" s="169"/>
    </row>
    <row r="502" spans="27:27" x14ac:dyDescent="0.3">
      <c r="AA502" s="169"/>
    </row>
    <row r="503" spans="27:27" x14ac:dyDescent="0.3">
      <c r="AA503" s="169"/>
    </row>
    <row r="504" spans="27:27" x14ac:dyDescent="0.3">
      <c r="AA504" s="169"/>
    </row>
    <row r="505" spans="27:27" x14ac:dyDescent="0.3">
      <c r="AA505" s="169"/>
    </row>
    <row r="506" spans="27:27" x14ac:dyDescent="0.3">
      <c r="AA506" s="169"/>
    </row>
    <row r="507" spans="27:27" x14ac:dyDescent="0.3">
      <c r="AA507" s="169"/>
    </row>
    <row r="508" spans="27:27" x14ac:dyDescent="0.3">
      <c r="AA508" s="169"/>
    </row>
    <row r="509" spans="27:27" x14ac:dyDescent="0.3">
      <c r="AA509" s="169"/>
    </row>
    <row r="510" spans="27:27" x14ac:dyDescent="0.3">
      <c r="AA510" s="169"/>
    </row>
    <row r="511" spans="27:27" x14ac:dyDescent="0.3">
      <c r="AA511" s="169"/>
    </row>
    <row r="512" spans="27:27" x14ac:dyDescent="0.3">
      <c r="AA512" s="169"/>
    </row>
    <row r="513" spans="27:27" x14ac:dyDescent="0.3">
      <c r="AA513" s="169"/>
    </row>
    <row r="514" spans="27:27" x14ac:dyDescent="0.3">
      <c r="AA514" s="169"/>
    </row>
    <row r="515" spans="27:27" x14ac:dyDescent="0.3">
      <c r="AA515" s="169"/>
    </row>
    <row r="516" spans="27:27" x14ac:dyDescent="0.3">
      <c r="AA516" s="169"/>
    </row>
    <row r="517" spans="27:27" x14ac:dyDescent="0.3">
      <c r="AA517" s="169"/>
    </row>
    <row r="518" spans="27:27" x14ac:dyDescent="0.3">
      <c r="AA518" s="169"/>
    </row>
    <row r="519" spans="27:27" x14ac:dyDescent="0.3">
      <c r="AA519" s="169"/>
    </row>
    <row r="520" spans="27:27" x14ac:dyDescent="0.3">
      <c r="AA520" s="169"/>
    </row>
    <row r="521" spans="27:27" x14ac:dyDescent="0.3">
      <c r="AA521" s="169"/>
    </row>
    <row r="522" spans="27:27" x14ac:dyDescent="0.3">
      <c r="AA522" s="169"/>
    </row>
    <row r="523" spans="27:27" x14ac:dyDescent="0.3">
      <c r="AA523" s="169"/>
    </row>
    <row r="524" spans="27:27" x14ac:dyDescent="0.3">
      <c r="AA524" s="169"/>
    </row>
    <row r="525" spans="27:27" x14ac:dyDescent="0.3">
      <c r="AA525" s="169"/>
    </row>
    <row r="526" spans="27:27" x14ac:dyDescent="0.3">
      <c r="AA526" s="169"/>
    </row>
    <row r="527" spans="27:27" x14ac:dyDescent="0.3">
      <c r="AA527" s="169"/>
    </row>
    <row r="528" spans="27:27" x14ac:dyDescent="0.3">
      <c r="AA528" s="169"/>
    </row>
    <row r="529" spans="27:27" x14ac:dyDescent="0.3">
      <c r="AA529" s="169"/>
    </row>
    <row r="530" spans="27:27" x14ac:dyDescent="0.3">
      <c r="AA530" s="169"/>
    </row>
    <row r="531" spans="27:27" x14ac:dyDescent="0.3">
      <c r="AA531" s="169"/>
    </row>
    <row r="532" spans="27:27" x14ac:dyDescent="0.3">
      <c r="AA532" s="169"/>
    </row>
    <row r="533" spans="27:27" x14ac:dyDescent="0.3">
      <c r="AA533" s="169"/>
    </row>
    <row r="534" spans="27:27" x14ac:dyDescent="0.3">
      <c r="AA534" s="169"/>
    </row>
    <row r="535" spans="27:27" x14ac:dyDescent="0.3">
      <c r="AA535" s="169"/>
    </row>
    <row r="536" spans="27:27" x14ac:dyDescent="0.3">
      <c r="AA536" s="169"/>
    </row>
    <row r="537" spans="27:27" x14ac:dyDescent="0.3">
      <c r="AA537" s="169"/>
    </row>
    <row r="538" spans="27:27" x14ac:dyDescent="0.3">
      <c r="AA538" s="169"/>
    </row>
    <row r="539" spans="27:27" x14ac:dyDescent="0.3">
      <c r="AA539" s="169"/>
    </row>
    <row r="540" spans="27:27" x14ac:dyDescent="0.3">
      <c r="AA540" s="169"/>
    </row>
    <row r="541" spans="27:27" x14ac:dyDescent="0.3">
      <c r="AA541" s="169"/>
    </row>
    <row r="542" spans="27:27" x14ac:dyDescent="0.3">
      <c r="AA542" s="169"/>
    </row>
    <row r="543" spans="27:27" x14ac:dyDescent="0.3">
      <c r="AA543" s="169"/>
    </row>
    <row r="544" spans="27:27" x14ac:dyDescent="0.3">
      <c r="AA544" s="169"/>
    </row>
    <row r="545" spans="27:27" x14ac:dyDescent="0.3">
      <c r="AA545" s="169"/>
    </row>
    <row r="546" spans="27:27" x14ac:dyDescent="0.3">
      <c r="AA546" s="169"/>
    </row>
    <row r="547" spans="27:27" x14ac:dyDescent="0.3">
      <c r="AA547" s="169"/>
    </row>
    <row r="548" spans="27:27" x14ac:dyDescent="0.3">
      <c r="AA548" s="169"/>
    </row>
    <row r="549" spans="27:27" x14ac:dyDescent="0.3">
      <c r="AA549" s="169"/>
    </row>
    <row r="550" spans="27:27" x14ac:dyDescent="0.3">
      <c r="AA550" s="169"/>
    </row>
    <row r="551" spans="27:27" x14ac:dyDescent="0.3">
      <c r="AA551" s="169"/>
    </row>
    <row r="552" spans="27:27" x14ac:dyDescent="0.3">
      <c r="AA552" s="169"/>
    </row>
    <row r="553" spans="27:27" x14ac:dyDescent="0.3">
      <c r="AA553" s="169"/>
    </row>
    <row r="554" spans="27:27" x14ac:dyDescent="0.3">
      <c r="AA554" s="169"/>
    </row>
    <row r="555" spans="27:27" x14ac:dyDescent="0.3">
      <c r="AA555" s="169"/>
    </row>
    <row r="556" spans="27:27" x14ac:dyDescent="0.3">
      <c r="AA556" s="169"/>
    </row>
    <row r="557" spans="27:27" x14ac:dyDescent="0.3">
      <c r="AA557" s="169"/>
    </row>
    <row r="558" spans="27:27" x14ac:dyDescent="0.3">
      <c r="AA558" s="169"/>
    </row>
    <row r="559" spans="27:27" x14ac:dyDescent="0.3">
      <c r="AA559" s="169"/>
    </row>
    <row r="560" spans="27:27" x14ac:dyDescent="0.3">
      <c r="AA560" s="169"/>
    </row>
    <row r="561" spans="27:27" x14ac:dyDescent="0.3">
      <c r="AA561" s="169"/>
    </row>
    <row r="562" spans="27:27" x14ac:dyDescent="0.3">
      <c r="AA562" s="169"/>
    </row>
    <row r="563" spans="27:27" x14ac:dyDescent="0.3">
      <c r="AA563" s="169"/>
    </row>
    <row r="564" spans="27:27" x14ac:dyDescent="0.3">
      <c r="AA564" s="169"/>
    </row>
    <row r="565" spans="27:27" x14ac:dyDescent="0.3">
      <c r="AA565" s="169"/>
    </row>
    <row r="566" spans="27:27" x14ac:dyDescent="0.3">
      <c r="AA566" s="169"/>
    </row>
    <row r="567" spans="27:27" x14ac:dyDescent="0.3">
      <c r="AA567" s="169"/>
    </row>
    <row r="568" spans="27:27" x14ac:dyDescent="0.3">
      <c r="AA568" s="169"/>
    </row>
    <row r="569" spans="27:27" x14ac:dyDescent="0.3">
      <c r="AA569" s="169"/>
    </row>
    <row r="570" spans="27:27" x14ac:dyDescent="0.3">
      <c r="AA570" s="169"/>
    </row>
    <row r="571" spans="27:27" x14ac:dyDescent="0.3">
      <c r="AA571" s="169"/>
    </row>
    <row r="572" spans="27:27" x14ac:dyDescent="0.3">
      <c r="AA572" s="169"/>
    </row>
    <row r="573" spans="27:27" x14ac:dyDescent="0.3">
      <c r="AA573" s="169"/>
    </row>
    <row r="574" spans="27:27" x14ac:dyDescent="0.3">
      <c r="AA574" s="169"/>
    </row>
    <row r="575" spans="27:27" x14ac:dyDescent="0.3">
      <c r="AA575" s="169"/>
    </row>
    <row r="576" spans="27:27" x14ac:dyDescent="0.3">
      <c r="AA576" s="169"/>
    </row>
    <row r="577" spans="27:27" x14ac:dyDescent="0.3">
      <c r="AA577" s="169"/>
    </row>
    <row r="578" spans="27:27" x14ac:dyDescent="0.3">
      <c r="AA578" s="169"/>
    </row>
    <row r="579" spans="27:27" x14ac:dyDescent="0.3">
      <c r="AA579" s="169"/>
    </row>
    <row r="580" spans="27:27" x14ac:dyDescent="0.3">
      <c r="AA580" s="169"/>
    </row>
    <row r="581" spans="27:27" x14ac:dyDescent="0.3">
      <c r="AA581" s="169"/>
    </row>
    <row r="582" spans="27:27" x14ac:dyDescent="0.3">
      <c r="AA582" s="169"/>
    </row>
    <row r="583" spans="27:27" x14ac:dyDescent="0.3">
      <c r="AA583" s="169"/>
    </row>
    <row r="584" spans="27:27" x14ac:dyDescent="0.3">
      <c r="AA584" s="169"/>
    </row>
    <row r="585" spans="27:27" x14ac:dyDescent="0.3">
      <c r="AA585" s="169"/>
    </row>
    <row r="586" spans="27:27" x14ac:dyDescent="0.3">
      <c r="AA586" s="169"/>
    </row>
    <row r="587" spans="27:27" x14ac:dyDescent="0.3">
      <c r="AA587" s="169"/>
    </row>
    <row r="588" spans="27:27" x14ac:dyDescent="0.3">
      <c r="AA588" s="169"/>
    </row>
    <row r="589" spans="27:27" x14ac:dyDescent="0.3">
      <c r="AA589" s="169"/>
    </row>
    <row r="590" spans="27:27" x14ac:dyDescent="0.3">
      <c r="AA590" s="169"/>
    </row>
    <row r="591" spans="27:27" x14ac:dyDescent="0.3">
      <c r="AA591" s="169"/>
    </row>
    <row r="592" spans="27:27" x14ac:dyDescent="0.3">
      <c r="AA592" s="169"/>
    </row>
    <row r="593" spans="27:27" x14ac:dyDescent="0.3">
      <c r="AA593" s="169"/>
    </row>
    <row r="594" spans="27:27" x14ac:dyDescent="0.3">
      <c r="AA594" s="169"/>
    </row>
    <row r="595" spans="27:27" x14ac:dyDescent="0.3">
      <c r="AA595" s="169"/>
    </row>
    <row r="596" spans="27:27" x14ac:dyDescent="0.3">
      <c r="AA596" s="169"/>
    </row>
    <row r="597" spans="27:27" x14ac:dyDescent="0.3">
      <c r="AA597" s="169"/>
    </row>
    <row r="598" spans="27:27" x14ac:dyDescent="0.3">
      <c r="AA598" s="169"/>
    </row>
    <row r="599" spans="27:27" x14ac:dyDescent="0.3">
      <c r="AA599" s="169"/>
    </row>
    <row r="600" spans="27:27" x14ac:dyDescent="0.3">
      <c r="AA600" s="169"/>
    </row>
    <row r="601" spans="27:27" x14ac:dyDescent="0.3">
      <c r="AA601" s="169"/>
    </row>
    <row r="602" spans="27:27" x14ac:dyDescent="0.3">
      <c r="AA602" s="169"/>
    </row>
    <row r="603" spans="27:27" x14ac:dyDescent="0.3">
      <c r="AA603" s="169"/>
    </row>
    <row r="604" spans="27:27" x14ac:dyDescent="0.3">
      <c r="AA604" s="169"/>
    </row>
    <row r="605" spans="27:27" x14ac:dyDescent="0.3">
      <c r="AA605" s="169"/>
    </row>
    <row r="606" spans="27:27" x14ac:dyDescent="0.3">
      <c r="AA606" s="169"/>
    </row>
    <row r="607" spans="27:27" x14ac:dyDescent="0.3">
      <c r="AA607" s="169"/>
    </row>
    <row r="608" spans="27:27" x14ac:dyDescent="0.3">
      <c r="AA608" s="169"/>
    </row>
    <row r="609" spans="27:27" x14ac:dyDescent="0.3">
      <c r="AA609" s="169"/>
    </row>
    <row r="610" spans="27:27" x14ac:dyDescent="0.3">
      <c r="AA610" s="169"/>
    </row>
    <row r="611" spans="27:27" x14ac:dyDescent="0.3">
      <c r="AA611" s="169"/>
    </row>
    <row r="612" spans="27:27" x14ac:dyDescent="0.3">
      <c r="AA612" s="169"/>
    </row>
    <row r="613" spans="27:27" x14ac:dyDescent="0.3">
      <c r="AA613" s="169"/>
    </row>
    <row r="614" spans="27:27" x14ac:dyDescent="0.3">
      <c r="AA614" s="169"/>
    </row>
    <row r="615" spans="27:27" x14ac:dyDescent="0.3">
      <c r="AA615" s="169"/>
    </row>
    <row r="616" spans="27:27" x14ac:dyDescent="0.3">
      <c r="AA616" s="169"/>
    </row>
    <row r="617" spans="27:27" x14ac:dyDescent="0.3">
      <c r="AA617" s="169"/>
    </row>
    <row r="618" spans="27:27" x14ac:dyDescent="0.3">
      <c r="AA618" s="169"/>
    </row>
    <row r="619" spans="27:27" x14ac:dyDescent="0.3">
      <c r="AA619" s="169"/>
    </row>
    <row r="620" spans="27:27" x14ac:dyDescent="0.3">
      <c r="AA620" s="169"/>
    </row>
    <row r="621" spans="27:27" x14ac:dyDescent="0.3">
      <c r="AA621" s="169"/>
    </row>
    <row r="622" spans="27:27" x14ac:dyDescent="0.3">
      <c r="AA622" s="169"/>
    </row>
    <row r="623" spans="27:27" x14ac:dyDescent="0.3">
      <c r="AA623" s="169"/>
    </row>
    <row r="624" spans="27:27" x14ac:dyDescent="0.3">
      <c r="AA624" s="169"/>
    </row>
    <row r="625" spans="27:27" x14ac:dyDescent="0.3">
      <c r="AA625" s="169"/>
    </row>
    <row r="626" spans="27:27" x14ac:dyDescent="0.3">
      <c r="AA626" s="169"/>
    </row>
    <row r="627" spans="27:27" x14ac:dyDescent="0.3">
      <c r="AA627" s="169"/>
    </row>
    <row r="628" spans="27:27" x14ac:dyDescent="0.3">
      <c r="AA628" s="169"/>
    </row>
    <row r="629" spans="27:27" x14ac:dyDescent="0.3">
      <c r="AA629" s="169"/>
    </row>
    <row r="630" spans="27:27" x14ac:dyDescent="0.3">
      <c r="AA630" s="169"/>
    </row>
    <row r="631" spans="27:27" x14ac:dyDescent="0.3">
      <c r="AA631" s="169"/>
    </row>
    <row r="632" spans="27:27" x14ac:dyDescent="0.3">
      <c r="AA632" s="169"/>
    </row>
    <row r="633" spans="27:27" x14ac:dyDescent="0.3">
      <c r="AA633" s="169"/>
    </row>
    <row r="634" spans="27:27" x14ac:dyDescent="0.3">
      <c r="AA634" s="169"/>
    </row>
    <row r="635" spans="27:27" x14ac:dyDescent="0.3">
      <c r="AA635" s="169"/>
    </row>
    <row r="636" spans="27:27" x14ac:dyDescent="0.3">
      <c r="AA636" s="169"/>
    </row>
    <row r="637" spans="27:27" x14ac:dyDescent="0.3">
      <c r="AA637" s="169"/>
    </row>
    <row r="638" spans="27:27" x14ac:dyDescent="0.3">
      <c r="AA638" s="169"/>
    </row>
    <row r="639" spans="27:27" x14ac:dyDescent="0.3">
      <c r="AA639" s="169"/>
    </row>
    <row r="640" spans="27:27" x14ac:dyDescent="0.3">
      <c r="AA640" s="169"/>
    </row>
    <row r="641" spans="27:27" x14ac:dyDescent="0.3">
      <c r="AA641" s="169"/>
    </row>
    <row r="642" spans="27:27" x14ac:dyDescent="0.3">
      <c r="AA642" s="169"/>
    </row>
    <row r="643" spans="27:27" x14ac:dyDescent="0.3">
      <c r="AA643" s="169"/>
    </row>
    <row r="644" spans="27:27" x14ac:dyDescent="0.3">
      <c r="AA644" s="169"/>
    </row>
    <row r="645" spans="27:27" x14ac:dyDescent="0.3">
      <c r="AA645" s="169"/>
    </row>
    <row r="646" spans="27:27" x14ac:dyDescent="0.3">
      <c r="AA646" s="169"/>
    </row>
    <row r="647" spans="27:27" x14ac:dyDescent="0.3">
      <c r="AA647" s="169"/>
    </row>
    <row r="648" spans="27:27" x14ac:dyDescent="0.3">
      <c r="AA648" s="169"/>
    </row>
    <row r="649" spans="27:27" x14ac:dyDescent="0.3">
      <c r="AA649" s="169"/>
    </row>
    <row r="650" spans="27:27" x14ac:dyDescent="0.3">
      <c r="AA650" s="169"/>
    </row>
    <row r="651" spans="27:27" x14ac:dyDescent="0.3">
      <c r="AA651" s="169"/>
    </row>
    <row r="652" spans="27:27" x14ac:dyDescent="0.3">
      <c r="AA652" s="169"/>
    </row>
    <row r="653" spans="27:27" x14ac:dyDescent="0.3">
      <c r="AA653" s="169"/>
    </row>
    <row r="654" spans="27:27" x14ac:dyDescent="0.3">
      <c r="AA654" s="169"/>
    </row>
    <row r="655" spans="27:27" x14ac:dyDescent="0.3">
      <c r="AA655" s="169"/>
    </row>
    <row r="656" spans="27:27" x14ac:dyDescent="0.3">
      <c r="AA656" s="169"/>
    </row>
    <row r="657" spans="27:27" x14ac:dyDescent="0.3">
      <c r="AA657" s="169"/>
    </row>
    <row r="658" spans="27:27" x14ac:dyDescent="0.3">
      <c r="AA658" s="169"/>
    </row>
    <row r="659" spans="27:27" x14ac:dyDescent="0.3">
      <c r="AA659" s="169"/>
    </row>
    <row r="660" spans="27:27" x14ac:dyDescent="0.3">
      <c r="AA660" s="169"/>
    </row>
    <row r="661" spans="27:27" x14ac:dyDescent="0.3">
      <c r="AA661" s="169"/>
    </row>
    <row r="662" spans="27:27" x14ac:dyDescent="0.3">
      <c r="AA662" s="169"/>
    </row>
    <row r="663" spans="27:27" x14ac:dyDescent="0.3">
      <c r="AA663" s="169"/>
    </row>
    <row r="664" spans="27:27" x14ac:dyDescent="0.3">
      <c r="AA664" s="169"/>
    </row>
    <row r="665" spans="27:27" x14ac:dyDescent="0.3">
      <c r="AA665" s="169"/>
    </row>
    <row r="666" spans="27:27" x14ac:dyDescent="0.3">
      <c r="AA666" s="169"/>
    </row>
    <row r="667" spans="27:27" x14ac:dyDescent="0.3">
      <c r="AA667" s="169"/>
    </row>
    <row r="668" spans="27:27" x14ac:dyDescent="0.3">
      <c r="AA668" s="169"/>
    </row>
    <row r="669" spans="27:27" x14ac:dyDescent="0.3">
      <c r="AA669" s="169"/>
    </row>
    <row r="670" spans="27:27" x14ac:dyDescent="0.3">
      <c r="AA670" s="169"/>
    </row>
    <row r="671" spans="27:27" x14ac:dyDescent="0.3">
      <c r="AA671" s="169"/>
    </row>
    <row r="672" spans="27:27" x14ac:dyDescent="0.3">
      <c r="AA672" s="169"/>
    </row>
    <row r="673" spans="27:27" x14ac:dyDescent="0.3">
      <c r="AA673" s="169"/>
    </row>
    <row r="674" spans="27:27" x14ac:dyDescent="0.3">
      <c r="AA674" s="169"/>
    </row>
    <row r="675" spans="27:27" x14ac:dyDescent="0.3">
      <c r="AA675" s="169"/>
    </row>
    <row r="676" spans="27:27" x14ac:dyDescent="0.3">
      <c r="AA676" s="169"/>
    </row>
    <row r="677" spans="27:27" x14ac:dyDescent="0.3">
      <c r="AA677" s="169"/>
    </row>
    <row r="678" spans="27:27" x14ac:dyDescent="0.3">
      <c r="AA678" s="169"/>
    </row>
    <row r="679" spans="27:27" x14ac:dyDescent="0.3">
      <c r="AA679" s="169"/>
    </row>
    <row r="680" spans="27:27" x14ac:dyDescent="0.3">
      <c r="AA680" s="169"/>
    </row>
    <row r="681" spans="27:27" x14ac:dyDescent="0.3">
      <c r="AA681" s="169"/>
    </row>
    <row r="682" spans="27:27" x14ac:dyDescent="0.3">
      <c r="AA682" s="169"/>
    </row>
    <row r="683" spans="27:27" x14ac:dyDescent="0.3">
      <c r="AA683" s="169"/>
    </row>
    <row r="684" spans="27:27" x14ac:dyDescent="0.3">
      <c r="AA684" s="169"/>
    </row>
    <row r="685" spans="27:27" x14ac:dyDescent="0.3">
      <c r="AA685" s="169"/>
    </row>
    <row r="686" spans="27:27" x14ac:dyDescent="0.3">
      <c r="AA686" s="169"/>
    </row>
    <row r="687" spans="27:27" x14ac:dyDescent="0.3">
      <c r="AA687" s="169"/>
    </row>
    <row r="688" spans="27:27" x14ac:dyDescent="0.3">
      <c r="AA688" s="169"/>
    </row>
    <row r="689" spans="27:27" x14ac:dyDescent="0.3">
      <c r="AA689" s="169"/>
    </row>
    <row r="690" spans="27:27" x14ac:dyDescent="0.3">
      <c r="AA690" s="169"/>
    </row>
    <row r="691" spans="27:27" x14ac:dyDescent="0.3">
      <c r="AA691" s="169"/>
    </row>
    <row r="692" spans="27:27" x14ac:dyDescent="0.3">
      <c r="AA692" s="169"/>
    </row>
    <row r="693" spans="27:27" x14ac:dyDescent="0.3">
      <c r="AA693" s="169"/>
    </row>
    <row r="694" spans="27:27" x14ac:dyDescent="0.3">
      <c r="AA694" s="169"/>
    </row>
    <row r="695" spans="27:27" x14ac:dyDescent="0.3">
      <c r="AA695" s="169"/>
    </row>
    <row r="696" spans="27:27" x14ac:dyDescent="0.3">
      <c r="AA696" s="169"/>
    </row>
    <row r="697" spans="27:27" x14ac:dyDescent="0.3">
      <c r="AA697" s="169"/>
    </row>
    <row r="698" spans="27:27" x14ac:dyDescent="0.3">
      <c r="AA698" s="169"/>
    </row>
    <row r="699" spans="27:27" x14ac:dyDescent="0.3">
      <c r="AA699" s="169"/>
    </row>
    <row r="700" spans="27:27" x14ac:dyDescent="0.3">
      <c r="AA700" s="169"/>
    </row>
    <row r="701" spans="27:27" x14ac:dyDescent="0.3">
      <c r="AA701" s="169"/>
    </row>
    <row r="702" spans="27:27" x14ac:dyDescent="0.3">
      <c r="AA702" s="169"/>
    </row>
    <row r="703" spans="27:27" x14ac:dyDescent="0.3">
      <c r="AA703" s="169"/>
    </row>
    <row r="704" spans="27:27" x14ac:dyDescent="0.3">
      <c r="AA704" s="169"/>
    </row>
    <row r="705" spans="27:27" x14ac:dyDescent="0.3">
      <c r="AA705" s="169"/>
    </row>
    <row r="706" spans="27:27" x14ac:dyDescent="0.3">
      <c r="AA706" s="169"/>
    </row>
    <row r="707" spans="27:27" x14ac:dyDescent="0.3">
      <c r="AA707" s="169"/>
    </row>
    <row r="708" spans="27:27" x14ac:dyDescent="0.3">
      <c r="AA708" s="169"/>
    </row>
    <row r="709" spans="27:27" x14ac:dyDescent="0.3">
      <c r="AA709" s="169"/>
    </row>
    <row r="710" spans="27:27" x14ac:dyDescent="0.3">
      <c r="AA710" s="169"/>
    </row>
    <row r="711" spans="27:27" x14ac:dyDescent="0.3">
      <c r="AA711" s="169"/>
    </row>
    <row r="712" spans="27:27" x14ac:dyDescent="0.3">
      <c r="AA712" s="169"/>
    </row>
    <row r="713" spans="27:27" x14ac:dyDescent="0.3">
      <c r="AA713" s="169"/>
    </row>
    <row r="714" spans="27:27" x14ac:dyDescent="0.3">
      <c r="AA714" s="169"/>
    </row>
    <row r="715" spans="27:27" x14ac:dyDescent="0.3">
      <c r="AA715" s="169"/>
    </row>
    <row r="716" spans="27:27" x14ac:dyDescent="0.3">
      <c r="AA716" s="169"/>
    </row>
    <row r="717" spans="27:27" x14ac:dyDescent="0.3">
      <c r="AA717" s="169"/>
    </row>
    <row r="718" spans="27:27" x14ac:dyDescent="0.3">
      <c r="AA718" s="169"/>
    </row>
    <row r="719" spans="27:27" x14ac:dyDescent="0.3">
      <c r="AA719" s="169"/>
    </row>
    <row r="720" spans="27:27" x14ac:dyDescent="0.3">
      <c r="AA720" s="169"/>
    </row>
    <row r="721" spans="27:27" x14ac:dyDescent="0.3">
      <c r="AA721" s="169"/>
    </row>
    <row r="722" spans="27:27" x14ac:dyDescent="0.3">
      <c r="AA722" s="169"/>
    </row>
    <row r="723" spans="27:27" x14ac:dyDescent="0.3">
      <c r="AA723" s="169"/>
    </row>
    <row r="724" spans="27:27" x14ac:dyDescent="0.3">
      <c r="AA724" s="169"/>
    </row>
    <row r="725" spans="27:27" x14ac:dyDescent="0.3">
      <c r="AA725" s="169"/>
    </row>
    <row r="726" spans="27:27" x14ac:dyDescent="0.3">
      <c r="AA726" s="169"/>
    </row>
    <row r="727" spans="27:27" x14ac:dyDescent="0.3">
      <c r="AA727" s="169"/>
    </row>
    <row r="728" spans="27:27" x14ac:dyDescent="0.3">
      <c r="AA728" s="169"/>
    </row>
    <row r="729" spans="27:27" x14ac:dyDescent="0.3">
      <c r="AA729" s="169"/>
    </row>
    <row r="730" spans="27:27" x14ac:dyDescent="0.3">
      <c r="AA730" s="169"/>
    </row>
    <row r="731" spans="27:27" x14ac:dyDescent="0.3">
      <c r="AA731" s="169"/>
    </row>
    <row r="732" spans="27:27" x14ac:dyDescent="0.3">
      <c r="AA732" s="169"/>
    </row>
    <row r="733" spans="27:27" x14ac:dyDescent="0.3">
      <c r="AA733" s="169"/>
    </row>
    <row r="734" spans="27:27" x14ac:dyDescent="0.3">
      <c r="AA734" s="169"/>
    </row>
    <row r="735" spans="27:27" x14ac:dyDescent="0.3">
      <c r="AA735" s="169"/>
    </row>
    <row r="736" spans="27:27" x14ac:dyDescent="0.3">
      <c r="AA736" s="169"/>
    </row>
    <row r="737" spans="27:27" x14ac:dyDescent="0.3">
      <c r="AA737" s="169"/>
    </row>
    <row r="738" spans="27:27" x14ac:dyDescent="0.3">
      <c r="AA738" s="169"/>
    </row>
    <row r="739" spans="27:27" x14ac:dyDescent="0.3">
      <c r="AA739" s="169"/>
    </row>
    <row r="740" spans="27:27" x14ac:dyDescent="0.3">
      <c r="AA740" s="169"/>
    </row>
    <row r="741" spans="27:27" x14ac:dyDescent="0.3">
      <c r="AA741" s="169"/>
    </row>
    <row r="742" spans="27:27" x14ac:dyDescent="0.3">
      <c r="AA742" s="169"/>
    </row>
    <row r="743" spans="27:27" x14ac:dyDescent="0.3">
      <c r="AA743" s="169"/>
    </row>
    <row r="744" spans="27:27" x14ac:dyDescent="0.3">
      <c r="AA744" s="169"/>
    </row>
    <row r="745" spans="27:27" x14ac:dyDescent="0.3">
      <c r="AA745" s="169"/>
    </row>
    <row r="746" spans="27:27" x14ac:dyDescent="0.3">
      <c r="AA746" s="169"/>
    </row>
    <row r="747" spans="27:27" x14ac:dyDescent="0.3">
      <c r="AA747" s="169"/>
    </row>
    <row r="748" spans="27:27" x14ac:dyDescent="0.3">
      <c r="AA748" s="169"/>
    </row>
    <row r="749" spans="27:27" x14ac:dyDescent="0.3">
      <c r="AA749" s="169"/>
    </row>
    <row r="750" spans="27:27" x14ac:dyDescent="0.3">
      <c r="AA750" s="169"/>
    </row>
    <row r="751" spans="27:27" x14ac:dyDescent="0.3">
      <c r="AA751" s="169"/>
    </row>
    <row r="752" spans="27:27" x14ac:dyDescent="0.3">
      <c r="AA752" s="169"/>
    </row>
    <row r="753" spans="27:27" x14ac:dyDescent="0.3">
      <c r="AA753" s="169"/>
    </row>
    <row r="754" spans="27:27" x14ac:dyDescent="0.3">
      <c r="AA754" s="169"/>
    </row>
    <row r="755" spans="27:27" x14ac:dyDescent="0.3">
      <c r="AA755" s="169"/>
    </row>
    <row r="756" spans="27:27" x14ac:dyDescent="0.3">
      <c r="AA756" s="169"/>
    </row>
    <row r="757" spans="27:27" x14ac:dyDescent="0.3">
      <c r="AA757" s="169"/>
    </row>
    <row r="758" spans="27:27" x14ac:dyDescent="0.3">
      <c r="AA758" s="169"/>
    </row>
    <row r="759" spans="27:27" x14ac:dyDescent="0.3">
      <c r="AA759" s="169"/>
    </row>
    <row r="760" spans="27:27" x14ac:dyDescent="0.3">
      <c r="AA760" s="169"/>
    </row>
    <row r="761" spans="27:27" x14ac:dyDescent="0.3">
      <c r="AA761" s="169"/>
    </row>
    <row r="762" spans="27:27" x14ac:dyDescent="0.3">
      <c r="AA762" s="169"/>
    </row>
    <row r="763" spans="27:27" x14ac:dyDescent="0.3">
      <c r="AA763" s="169"/>
    </row>
    <row r="764" spans="27:27" x14ac:dyDescent="0.3">
      <c r="AA764" s="169"/>
    </row>
    <row r="765" spans="27:27" x14ac:dyDescent="0.3">
      <c r="AA765" s="169"/>
    </row>
    <row r="766" spans="27:27" x14ac:dyDescent="0.3">
      <c r="AA766" s="169"/>
    </row>
    <row r="767" spans="27:27" x14ac:dyDescent="0.3">
      <c r="AA767" s="169"/>
    </row>
    <row r="768" spans="27:27" x14ac:dyDescent="0.3">
      <c r="AA768" s="169"/>
    </row>
    <row r="769" spans="27:27" x14ac:dyDescent="0.3">
      <c r="AA769" s="169"/>
    </row>
    <row r="770" spans="27:27" x14ac:dyDescent="0.3">
      <c r="AA770" s="169"/>
    </row>
    <row r="771" spans="27:27" x14ac:dyDescent="0.3">
      <c r="AA771" s="169"/>
    </row>
    <row r="772" spans="27:27" x14ac:dyDescent="0.3">
      <c r="AA772" s="169"/>
    </row>
    <row r="773" spans="27:27" x14ac:dyDescent="0.3">
      <c r="AA773" s="169"/>
    </row>
    <row r="774" spans="27:27" x14ac:dyDescent="0.3">
      <c r="AA774" s="169"/>
    </row>
    <row r="775" spans="27:27" x14ac:dyDescent="0.3">
      <c r="AA775" s="169"/>
    </row>
    <row r="776" spans="27:27" x14ac:dyDescent="0.3">
      <c r="AA776" s="169"/>
    </row>
    <row r="777" spans="27:27" x14ac:dyDescent="0.3">
      <c r="AA777" s="169"/>
    </row>
    <row r="778" spans="27:27" x14ac:dyDescent="0.3">
      <c r="AA778" s="169"/>
    </row>
    <row r="779" spans="27:27" x14ac:dyDescent="0.3">
      <c r="AA779" s="169"/>
    </row>
    <row r="780" spans="27:27" x14ac:dyDescent="0.3">
      <c r="AA780" s="169"/>
    </row>
    <row r="781" spans="27:27" x14ac:dyDescent="0.3">
      <c r="AA781" s="169"/>
    </row>
    <row r="782" spans="27:27" x14ac:dyDescent="0.3">
      <c r="AA782" s="169"/>
    </row>
    <row r="783" spans="27:27" x14ac:dyDescent="0.3">
      <c r="AA783" s="169"/>
    </row>
    <row r="784" spans="27:27" x14ac:dyDescent="0.3">
      <c r="AA784" s="169"/>
    </row>
    <row r="785" spans="27:27" x14ac:dyDescent="0.3">
      <c r="AA785" s="169"/>
    </row>
    <row r="786" spans="27:27" x14ac:dyDescent="0.3">
      <c r="AA786" s="169"/>
    </row>
    <row r="787" spans="27:27" x14ac:dyDescent="0.3">
      <c r="AA787" s="169"/>
    </row>
    <row r="788" spans="27:27" x14ac:dyDescent="0.3">
      <c r="AA788" s="169"/>
    </row>
    <row r="789" spans="27:27" x14ac:dyDescent="0.3">
      <c r="AA789" s="169"/>
    </row>
    <row r="790" spans="27:27" x14ac:dyDescent="0.3">
      <c r="AA790" s="169"/>
    </row>
    <row r="791" spans="27:27" x14ac:dyDescent="0.3">
      <c r="AA791" s="169"/>
    </row>
    <row r="792" spans="27:27" x14ac:dyDescent="0.3">
      <c r="AA792" s="169"/>
    </row>
    <row r="793" spans="27:27" x14ac:dyDescent="0.3">
      <c r="AA793" s="169"/>
    </row>
    <row r="794" spans="27:27" x14ac:dyDescent="0.3">
      <c r="AA794" s="169"/>
    </row>
    <row r="795" spans="27:27" x14ac:dyDescent="0.3">
      <c r="AA795" s="169"/>
    </row>
    <row r="796" spans="27:27" x14ac:dyDescent="0.3">
      <c r="AA796" s="169"/>
    </row>
    <row r="797" spans="27:27" x14ac:dyDescent="0.3">
      <c r="AA797" s="169"/>
    </row>
    <row r="798" spans="27:27" x14ac:dyDescent="0.3">
      <c r="AA798" s="169"/>
    </row>
    <row r="799" spans="27:27" x14ac:dyDescent="0.3">
      <c r="AA799" s="169"/>
    </row>
    <row r="800" spans="27:27" x14ac:dyDescent="0.3">
      <c r="AA800" s="169"/>
    </row>
    <row r="801" spans="27:27" x14ac:dyDescent="0.3">
      <c r="AA801" s="169"/>
    </row>
    <row r="802" spans="27:27" x14ac:dyDescent="0.3">
      <c r="AA802" s="169"/>
    </row>
    <row r="803" spans="27:27" x14ac:dyDescent="0.3">
      <c r="AA803" s="169"/>
    </row>
    <row r="804" spans="27:27" x14ac:dyDescent="0.3">
      <c r="AA804" s="169"/>
    </row>
    <row r="805" spans="27:27" x14ac:dyDescent="0.3">
      <c r="AA805" s="169"/>
    </row>
    <row r="806" spans="27:27" x14ac:dyDescent="0.3">
      <c r="AA806" s="169"/>
    </row>
    <row r="807" spans="27:27" x14ac:dyDescent="0.3">
      <c r="AA807" s="169"/>
    </row>
    <row r="808" spans="27:27" x14ac:dyDescent="0.3">
      <c r="AA808" s="169"/>
    </row>
    <row r="809" spans="27:27" x14ac:dyDescent="0.3">
      <c r="AA809" s="169"/>
    </row>
    <row r="810" spans="27:27" x14ac:dyDescent="0.3">
      <c r="AA810" s="169"/>
    </row>
    <row r="811" spans="27:27" x14ac:dyDescent="0.3">
      <c r="AA811" s="169"/>
    </row>
    <row r="812" spans="27:27" x14ac:dyDescent="0.3">
      <c r="AA812" s="169"/>
    </row>
    <row r="813" spans="27:27" x14ac:dyDescent="0.3">
      <c r="AA813" s="169"/>
    </row>
    <row r="814" spans="27:27" x14ac:dyDescent="0.3">
      <c r="AA814" s="169"/>
    </row>
    <row r="815" spans="27:27" x14ac:dyDescent="0.3">
      <c r="AA815" s="169"/>
    </row>
    <row r="816" spans="27:27" x14ac:dyDescent="0.3">
      <c r="AA816" s="169"/>
    </row>
    <row r="817" spans="27:27" x14ac:dyDescent="0.3">
      <c r="AA817" s="169"/>
    </row>
    <row r="818" spans="27:27" x14ac:dyDescent="0.3">
      <c r="AA818" s="169"/>
    </row>
    <row r="819" spans="27:27" x14ac:dyDescent="0.3">
      <c r="AA819" s="169"/>
    </row>
    <row r="820" spans="27:27" x14ac:dyDescent="0.3">
      <c r="AA820" s="169"/>
    </row>
    <row r="821" spans="27:27" x14ac:dyDescent="0.3">
      <c r="AA821" s="169"/>
    </row>
    <row r="822" spans="27:27" x14ac:dyDescent="0.3">
      <c r="AA822" s="169"/>
    </row>
    <row r="823" spans="27:27" x14ac:dyDescent="0.3">
      <c r="AA823" s="169"/>
    </row>
    <row r="824" spans="27:27" x14ac:dyDescent="0.3">
      <c r="AA824" s="169"/>
    </row>
    <row r="825" spans="27:27" x14ac:dyDescent="0.3">
      <c r="AA825" s="169"/>
    </row>
    <row r="826" spans="27:27" x14ac:dyDescent="0.3">
      <c r="AA826" s="169"/>
    </row>
    <row r="827" spans="27:27" x14ac:dyDescent="0.3">
      <c r="AA827" s="169"/>
    </row>
    <row r="828" spans="27:27" x14ac:dyDescent="0.3">
      <c r="AA828" s="169"/>
    </row>
    <row r="829" spans="27:27" x14ac:dyDescent="0.3">
      <c r="AA829" s="169"/>
    </row>
    <row r="830" spans="27:27" x14ac:dyDescent="0.3">
      <c r="AA830" s="169"/>
    </row>
    <row r="831" spans="27:27" x14ac:dyDescent="0.3">
      <c r="AA831" s="169"/>
    </row>
    <row r="832" spans="27:27" x14ac:dyDescent="0.3">
      <c r="AA832" s="169"/>
    </row>
    <row r="833" spans="27:27" x14ac:dyDescent="0.3">
      <c r="AA833" s="169"/>
    </row>
    <row r="834" spans="27:27" x14ac:dyDescent="0.3">
      <c r="AA834" s="169"/>
    </row>
    <row r="835" spans="27:27" x14ac:dyDescent="0.3">
      <c r="AA835" s="169"/>
    </row>
    <row r="836" spans="27:27" x14ac:dyDescent="0.3">
      <c r="AA836" s="169"/>
    </row>
    <row r="837" spans="27:27" x14ac:dyDescent="0.3">
      <c r="AA837" s="169"/>
    </row>
    <row r="838" spans="27:27" x14ac:dyDescent="0.3">
      <c r="AA838" s="169"/>
    </row>
    <row r="839" spans="27:27" x14ac:dyDescent="0.3">
      <c r="AA839" s="169"/>
    </row>
    <row r="840" spans="27:27" x14ac:dyDescent="0.3">
      <c r="AA840" s="169"/>
    </row>
    <row r="841" spans="27:27" x14ac:dyDescent="0.3">
      <c r="AA841" s="169"/>
    </row>
    <row r="842" spans="27:27" x14ac:dyDescent="0.3">
      <c r="AA842" s="169"/>
    </row>
    <row r="843" spans="27:27" x14ac:dyDescent="0.3">
      <c r="AA843" s="169"/>
    </row>
    <row r="844" spans="27:27" x14ac:dyDescent="0.3">
      <c r="AA844" s="169"/>
    </row>
    <row r="845" spans="27:27" x14ac:dyDescent="0.3">
      <c r="AA845" s="169"/>
    </row>
    <row r="846" spans="27:27" x14ac:dyDescent="0.3">
      <c r="AA846" s="169"/>
    </row>
    <row r="847" spans="27:27" x14ac:dyDescent="0.3">
      <c r="AA847" s="169"/>
    </row>
    <row r="848" spans="27:27" x14ac:dyDescent="0.3">
      <c r="AA848" s="169"/>
    </row>
    <row r="849" spans="27:27" x14ac:dyDescent="0.3">
      <c r="AA849" s="169"/>
    </row>
    <row r="850" spans="27:27" x14ac:dyDescent="0.3">
      <c r="AA850" s="169"/>
    </row>
    <row r="851" spans="27:27" x14ac:dyDescent="0.3">
      <c r="AA851" s="169"/>
    </row>
    <row r="852" spans="27:27" x14ac:dyDescent="0.3">
      <c r="AA852" s="169"/>
    </row>
    <row r="853" spans="27:27" x14ac:dyDescent="0.3">
      <c r="AA853" s="169"/>
    </row>
    <row r="854" spans="27:27" x14ac:dyDescent="0.3">
      <c r="AA854" s="169"/>
    </row>
    <row r="855" spans="27:27" x14ac:dyDescent="0.3">
      <c r="AA855" s="169"/>
    </row>
    <row r="856" spans="27:27" x14ac:dyDescent="0.3">
      <c r="AA856" s="169"/>
    </row>
    <row r="857" spans="27:27" x14ac:dyDescent="0.3">
      <c r="AA857" s="169"/>
    </row>
    <row r="858" spans="27:27" x14ac:dyDescent="0.3">
      <c r="AA858" s="169"/>
    </row>
    <row r="859" spans="27:27" x14ac:dyDescent="0.3">
      <c r="AA859" s="169"/>
    </row>
    <row r="860" spans="27:27" x14ac:dyDescent="0.3">
      <c r="AA860" s="169"/>
    </row>
    <row r="861" spans="27:27" x14ac:dyDescent="0.3">
      <c r="AA861" s="169"/>
    </row>
    <row r="862" spans="27:27" x14ac:dyDescent="0.3">
      <c r="AA862" s="169"/>
    </row>
    <row r="863" spans="27:27" x14ac:dyDescent="0.3">
      <c r="AA863" s="169"/>
    </row>
    <row r="864" spans="27:27" x14ac:dyDescent="0.3">
      <c r="AA864" s="169"/>
    </row>
    <row r="865" spans="27:27" x14ac:dyDescent="0.3">
      <c r="AA865" s="169"/>
    </row>
    <row r="866" spans="27:27" x14ac:dyDescent="0.3">
      <c r="AA866" s="169"/>
    </row>
    <row r="867" spans="27:27" x14ac:dyDescent="0.3">
      <c r="AA867" s="169"/>
    </row>
    <row r="868" spans="27:27" x14ac:dyDescent="0.3">
      <c r="AA868" s="169"/>
    </row>
    <row r="869" spans="27:27" x14ac:dyDescent="0.3">
      <c r="AA869" s="169"/>
    </row>
    <row r="870" spans="27:27" x14ac:dyDescent="0.3">
      <c r="AA870" s="169"/>
    </row>
    <row r="871" spans="27:27" x14ac:dyDescent="0.3">
      <c r="AA871" s="169"/>
    </row>
    <row r="872" spans="27:27" x14ac:dyDescent="0.3">
      <c r="AA872" s="169"/>
    </row>
    <row r="873" spans="27:27" x14ac:dyDescent="0.3">
      <c r="AA873" s="169"/>
    </row>
    <row r="874" spans="27:27" x14ac:dyDescent="0.3">
      <c r="AA874" s="169"/>
    </row>
    <row r="875" spans="27:27" x14ac:dyDescent="0.3">
      <c r="AA875" s="169"/>
    </row>
    <row r="876" spans="27:27" x14ac:dyDescent="0.3">
      <c r="AA876" s="169"/>
    </row>
    <row r="877" spans="27:27" x14ac:dyDescent="0.3">
      <c r="AA877" s="169"/>
    </row>
    <row r="878" spans="27:27" x14ac:dyDescent="0.3">
      <c r="AA878" s="169"/>
    </row>
    <row r="879" spans="27:27" x14ac:dyDescent="0.3">
      <c r="AA879" s="169"/>
    </row>
    <row r="880" spans="27:27" x14ac:dyDescent="0.3">
      <c r="AA880" s="169"/>
    </row>
    <row r="881" spans="27:27" x14ac:dyDescent="0.3">
      <c r="AA881" s="169"/>
    </row>
    <row r="882" spans="27:27" x14ac:dyDescent="0.3">
      <c r="AA882" s="169"/>
    </row>
    <row r="883" spans="27:27" x14ac:dyDescent="0.3">
      <c r="AA883" s="169"/>
    </row>
    <row r="884" spans="27:27" x14ac:dyDescent="0.3">
      <c r="AA884" s="169"/>
    </row>
    <row r="885" spans="27:27" x14ac:dyDescent="0.3">
      <c r="AA885" s="169"/>
    </row>
    <row r="886" spans="27:27" x14ac:dyDescent="0.3">
      <c r="AA886" s="169"/>
    </row>
    <row r="887" spans="27:27" x14ac:dyDescent="0.3">
      <c r="AA887" s="169"/>
    </row>
    <row r="888" spans="27:27" x14ac:dyDescent="0.3">
      <c r="AA888" s="169"/>
    </row>
    <row r="889" spans="27:27" x14ac:dyDescent="0.3">
      <c r="AA889" s="169"/>
    </row>
    <row r="890" spans="27:27" x14ac:dyDescent="0.3">
      <c r="AA890" s="169"/>
    </row>
    <row r="891" spans="27:27" x14ac:dyDescent="0.3">
      <c r="AA891" s="169"/>
    </row>
    <row r="892" spans="27:27" x14ac:dyDescent="0.3">
      <c r="AA892" s="169"/>
    </row>
    <row r="893" spans="27:27" x14ac:dyDescent="0.3">
      <c r="AA893" s="169"/>
    </row>
    <row r="894" spans="27:27" x14ac:dyDescent="0.3">
      <c r="AA894" s="169"/>
    </row>
    <row r="895" spans="27:27" x14ac:dyDescent="0.3">
      <c r="AA895" s="169"/>
    </row>
    <row r="896" spans="27:27" x14ac:dyDescent="0.3">
      <c r="AA896" s="169"/>
    </row>
    <row r="897" spans="27:27" x14ac:dyDescent="0.3">
      <c r="AA897" s="169"/>
    </row>
    <row r="898" spans="27:27" x14ac:dyDescent="0.3">
      <c r="AA898" s="169"/>
    </row>
    <row r="899" spans="27:27" x14ac:dyDescent="0.3">
      <c r="AA899" s="169"/>
    </row>
    <row r="900" spans="27:27" x14ac:dyDescent="0.3">
      <c r="AA900" s="169"/>
    </row>
    <row r="901" spans="27:27" x14ac:dyDescent="0.3">
      <c r="AA901" s="169"/>
    </row>
    <row r="902" spans="27:27" x14ac:dyDescent="0.3">
      <c r="AA902" s="169"/>
    </row>
    <row r="903" spans="27:27" x14ac:dyDescent="0.3">
      <c r="AA903" s="169"/>
    </row>
    <row r="904" spans="27:27" x14ac:dyDescent="0.3">
      <c r="AA904" s="169"/>
    </row>
    <row r="905" spans="27:27" x14ac:dyDescent="0.3">
      <c r="AA905" s="169"/>
    </row>
    <row r="906" spans="27:27" x14ac:dyDescent="0.3">
      <c r="AA906" s="169"/>
    </row>
    <row r="907" spans="27:27" x14ac:dyDescent="0.3">
      <c r="AA907" s="169"/>
    </row>
    <row r="908" spans="27:27" x14ac:dyDescent="0.3">
      <c r="AA908" s="169"/>
    </row>
    <row r="909" spans="27:27" x14ac:dyDescent="0.3">
      <c r="AA909" s="169"/>
    </row>
    <row r="910" spans="27:27" x14ac:dyDescent="0.3">
      <c r="AA910" s="169"/>
    </row>
    <row r="911" spans="27:27" x14ac:dyDescent="0.3">
      <c r="AA911" s="169"/>
    </row>
    <row r="912" spans="27:27" x14ac:dyDescent="0.3">
      <c r="AA912" s="169"/>
    </row>
    <row r="913" spans="27:27" x14ac:dyDescent="0.3">
      <c r="AA913" s="169"/>
    </row>
    <row r="914" spans="27:27" x14ac:dyDescent="0.3">
      <c r="AA914" s="169"/>
    </row>
    <row r="915" spans="27:27" x14ac:dyDescent="0.3">
      <c r="AA915" s="169"/>
    </row>
    <row r="916" spans="27:27" x14ac:dyDescent="0.3">
      <c r="AA916" s="169"/>
    </row>
    <row r="917" spans="27:27" x14ac:dyDescent="0.3">
      <c r="AA917" s="169"/>
    </row>
    <row r="918" spans="27:27" x14ac:dyDescent="0.3">
      <c r="AA918" s="169"/>
    </row>
    <row r="919" spans="27:27" x14ac:dyDescent="0.3">
      <c r="AA919" s="169"/>
    </row>
    <row r="920" spans="27:27" x14ac:dyDescent="0.3">
      <c r="AA920" s="169"/>
    </row>
    <row r="921" spans="27:27" x14ac:dyDescent="0.3">
      <c r="AA921" s="169"/>
    </row>
    <row r="922" spans="27:27" x14ac:dyDescent="0.3">
      <c r="AA922" s="169"/>
    </row>
    <row r="923" spans="27:27" x14ac:dyDescent="0.3">
      <c r="AA923" s="169"/>
    </row>
    <row r="924" spans="27:27" x14ac:dyDescent="0.3">
      <c r="AA924" s="169"/>
    </row>
    <row r="925" spans="27:27" x14ac:dyDescent="0.3">
      <c r="AA925" s="169"/>
    </row>
    <row r="926" spans="27:27" x14ac:dyDescent="0.3">
      <c r="AA926" s="169"/>
    </row>
    <row r="927" spans="27:27" x14ac:dyDescent="0.3">
      <c r="AA927" s="169"/>
    </row>
    <row r="928" spans="27:27" x14ac:dyDescent="0.3">
      <c r="AA928" s="169"/>
    </row>
    <row r="929" spans="27:27" x14ac:dyDescent="0.3">
      <c r="AA929" s="169"/>
    </row>
    <row r="930" spans="27:27" x14ac:dyDescent="0.3">
      <c r="AA930" s="169"/>
    </row>
    <row r="931" spans="27:27" x14ac:dyDescent="0.3">
      <c r="AA931" s="169"/>
    </row>
    <row r="932" spans="27:27" x14ac:dyDescent="0.3">
      <c r="AA932" s="169"/>
    </row>
    <row r="933" spans="27:27" x14ac:dyDescent="0.3">
      <c r="AA933" s="169"/>
    </row>
    <row r="934" spans="27:27" x14ac:dyDescent="0.3">
      <c r="AA934" s="169"/>
    </row>
    <row r="935" spans="27:27" x14ac:dyDescent="0.3">
      <c r="AA935" s="169"/>
    </row>
    <row r="936" spans="27:27" x14ac:dyDescent="0.3">
      <c r="AA936" s="169"/>
    </row>
    <row r="937" spans="27:27" x14ac:dyDescent="0.3">
      <c r="AA937" s="169"/>
    </row>
    <row r="938" spans="27:27" x14ac:dyDescent="0.3">
      <c r="AA938" s="169"/>
    </row>
    <row r="939" spans="27:27" x14ac:dyDescent="0.3">
      <c r="AA939" s="169"/>
    </row>
    <row r="940" spans="27:27" x14ac:dyDescent="0.3">
      <c r="AA940" s="169"/>
    </row>
    <row r="941" spans="27:27" x14ac:dyDescent="0.3">
      <c r="AA941" s="169"/>
    </row>
    <row r="942" spans="27:27" x14ac:dyDescent="0.3">
      <c r="AA942" s="169"/>
    </row>
    <row r="943" spans="27:27" x14ac:dyDescent="0.3">
      <c r="AA943" s="169"/>
    </row>
    <row r="944" spans="27:27" x14ac:dyDescent="0.3">
      <c r="AA944" s="169"/>
    </row>
    <row r="945" spans="27:27" x14ac:dyDescent="0.3">
      <c r="AA945" s="169"/>
    </row>
    <row r="946" spans="27:27" x14ac:dyDescent="0.3">
      <c r="AA946" s="169"/>
    </row>
    <row r="947" spans="27:27" x14ac:dyDescent="0.3">
      <c r="AA947" s="169"/>
    </row>
    <row r="948" spans="27:27" x14ac:dyDescent="0.3">
      <c r="AA948" s="169"/>
    </row>
    <row r="949" spans="27:27" x14ac:dyDescent="0.3">
      <c r="AA949" s="169"/>
    </row>
    <row r="950" spans="27:27" x14ac:dyDescent="0.3">
      <c r="AA950" s="169"/>
    </row>
    <row r="951" spans="27:27" x14ac:dyDescent="0.3">
      <c r="AA951" s="169"/>
    </row>
    <row r="952" spans="27:27" x14ac:dyDescent="0.3">
      <c r="AA952" s="169"/>
    </row>
    <row r="953" spans="27:27" x14ac:dyDescent="0.3">
      <c r="AA953" s="169"/>
    </row>
    <row r="954" spans="27:27" x14ac:dyDescent="0.3">
      <c r="AA954" s="169"/>
    </row>
    <row r="955" spans="27:27" x14ac:dyDescent="0.3">
      <c r="AA955" s="169"/>
    </row>
    <row r="956" spans="27:27" x14ac:dyDescent="0.3">
      <c r="AA956" s="169"/>
    </row>
    <row r="957" spans="27:27" x14ac:dyDescent="0.3">
      <c r="AA957" s="169"/>
    </row>
    <row r="958" spans="27:27" x14ac:dyDescent="0.3">
      <c r="AA958" s="169"/>
    </row>
    <row r="959" spans="27:27" x14ac:dyDescent="0.3">
      <c r="AA959" s="169"/>
    </row>
    <row r="960" spans="27:27" x14ac:dyDescent="0.3">
      <c r="AA960" s="169"/>
    </row>
    <row r="961" spans="27:27" x14ac:dyDescent="0.3">
      <c r="AA961" s="169"/>
    </row>
    <row r="962" spans="27:27" x14ac:dyDescent="0.3">
      <c r="AA962" s="169"/>
    </row>
    <row r="963" spans="27:27" x14ac:dyDescent="0.3">
      <c r="AA963" s="169"/>
    </row>
    <row r="964" spans="27:27" x14ac:dyDescent="0.3">
      <c r="AA964" s="169"/>
    </row>
    <row r="965" spans="27:27" x14ac:dyDescent="0.3">
      <c r="AA965" s="169"/>
    </row>
    <row r="966" spans="27:27" x14ac:dyDescent="0.3">
      <c r="AA966" s="169"/>
    </row>
    <row r="967" spans="27:27" x14ac:dyDescent="0.3">
      <c r="AA967" s="169"/>
    </row>
    <row r="968" spans="27:27" x14ac:dyDescent="0.3">
      <c r="AA968" s="169"/>
    </row>
    <row r="969" spans="27:27" x14ac:dyDescent="0.3">
      <c r="AA969" s="169"/>
    </row>
    <row r="970" spans="27:27" x14ac:dyDescent="0.3">
      <c r="AA970" s="169"/>
    </row>
    <row r="971" spans="27:27" x14ac:dyDescent="0.3">
      <c r="AA971" s="169"/>
    </row>
    <row r="972" spans="27:27" x14ac:dyDescent="0.3">
      <c r="AA972" s="169"/>
    </row>
    <row r="973" spans="27:27" x14ac:dyDescent="0.3">
      <c r="AA973" s="169"/>
    </row>
    <row r="974" spans="27:27" x14ac:dyDescent="0.3">
      <c r="AA974" s="169"/>
    </row>
    <row r="975" spans="27:27" x14ac:dyDescent="0.3">
      <c r="AA975" s="169"/>
    </row>
    <row r="976" spans="27:27" x14ac:dyDescent="0.3">
      <c r="AA976" s="169"/>
    </row>
    <row r="977" spans="27:27" x14ac:dyDescent="0.3">
      <c r="AA977" s="169"/>
    </row>
    <row r="978" spans="27:27" x14ac:dyDescent="0.3">
      <c r="AA978" s="169"/>
    </row>
    <row r="979" spans="27:27" x14ac:dyDescent="0.3">
      <c r="AA979" s="169"/>
    </row>
    <row r="980" spans="27:27" x14ac:dyDescent="0.3">
      <c r="AA980" s="169"/>
    </row>
    <row r="981" spans="27:27" x14ac:dyDescent="0.3">
      <c r="AA981" s="169"/>
    </row>
    <row r="982" spans="27:27" x14ac:dyDescent="0.3">
      <c r="AA982" s="169"/>
    </row>
    <row r="983" spans="27:27" x14ac:dyDescent="0.3">
      <c r="AA983" s="169"/>
    </row>
    <row r="984" spans="27:27" x14ac:dyDescent="0.3">
      <c r="AA984" s="169"/>
    </row>
    <row r="985" spans="27:27" x14ac:dyDescent="0.3">
      <c r="AA985" s="169"/>
    </row>
    <row r="986" spans="27:27" x14ac:dyDescent="0.3">
      <c r="AA986" s="169"/>
    </row>
    <row r="987" spans="27:27" x14ac:dyDescent="0.3">
      <c r="AA987" s="169"/>
    </row>
    <row r="988" spans="27:27" x14ac:dyDescent="0.3">
      <c r="AA988" s="169"/>
    </row>
    <row r="989" spans="27:27" x14ac:dyDescent="0.3">
      <c r="AA989" s="169"/>
    </row>
    <row r="990" spans="27:27" x14ac:dyDescent="0.3">
      <c r="AA990" s="169"/>
    </row>
    <row r="991" spans="27:27" x14ac:dyDescent="0.3">
      <c r="AA991" s="169"/>
    </row>
    <row r="992" spans="27:27" x14ac:dyDescent="0.3">
      <c r="AA992" s="169"/>
    </row>
    <row r="993" spans="27:27" x14ac:dyDescent="0.3">
      <c r="AA993" s="169"/>
    </row>
    <row r="994" spans="27:27" x14ac:dyDescent="0.3">
      <c r="AA994" s="169"/>
    </row>
    <row r="995" spans="27:27" x14ac:dyDescent="0.3">
      <c r="AA995" s="169"/>
    </row>
    <row r="996" spans="27:27" x14ac:dyDescent="0.3">
      <c r="AA996" s="169"/>
    </row>
    <row r="997" spans="27:27" x14ac:dyDescent="0.3">
      <c r="AA997" s="169"/>
    </row>
    <row r="998" spans="27:27" x14ac:dyDescent="0.3">
      <c r="AA998" s="169"/>
    </row>
    <row r="999" spans="27:27" x14ac:dyDescent="0.3">
      <c r="AA999" s="169"/>
    </row>
    <row r="1000" spans="27:27" x14ac:dyDescent="0.3">
      <c r="AA1000" s="169"/>
    </row>
    <row r="1001" spans="27:27" x14ac:dyDescent="0.3">
      <c r="AA1001" s="169"/>
    </row>
    <row r="1002" spans="27:27" x14ac:dyDescent="0.3">
      <c r="AA1002" s="169"/>
    </row>
    <row r="1003" spans="27:27" x14ac:dyDescent="0.3">
      <c r="AA1003" s="169"/>
    </row>
    <row r="1004" spans="27:27" x14ac:dyDescent="0.3">
      <c r="AA1004" s="169"/>
    </row>
    <row r="1005" spans="27:27" x14ac:dyDescent="0.3">
      <c r="AA1005" s="169"/>
    </row>
    <row r="1006" spans="27:27" x14ac:dyDescent="0.3">
      <c r="AA1006" s="169"/>
    </row>
    <row r="1007" spans="27:27" x14ac:dyDescent="0.3">
      <c r="AA1007" s="169"/>
    </row>
    <row r="1008" spans="27:27" x14ac:dyDescent="0.3">
      <c r="AA1008" s="169"/>
    </row>
    <row r="1009" spans="27:27" x14ac:dyDescent="0.3">
      <c r="AA1009" s="169"/>
    </row>
    <row r="1010" spans="27:27" x14ac:dyDescent="0.3">
      <c r="AA1010" s="169"/>
    </row>
    <row r="1011" spans="27:27" x14ac:dyDescent="0.3">
      <c r="AA1011" s="169"/>
    </row>
    <row r="1012" spans="27:27" x14ac:dyDescent="0.3">
      <c r="AA1012" s="169"/>
    </row>
    <row r="1013" spans="27:27" x14ac:dyDescent="0.3">
      <c r="AA1013" s="169"/>
    </row>
    <row r="1014" spans="27:27" x14ac:dyDescent="0.3">
      <c r="AA1014" s="169"/>
    </row>
    <row r="1015" spans="27:27" x14ac:dyDescent="0.3">
      <c r="AA1015" s="169"/>
    </row>
    <row r="1016" spans="27:27" x14ac:dyDescent="0.3">
      <c r="AA1016" s="169"/>
    </row>
    <row r="1017" spans="27:27" x14ac:dyDescent="0.3">
      <c r="AA1017" s="169"/>
    </row>
    <row r="1018" spans="27:27" x14ac:dyDescent="0.3">
      <c r="AA1018" s="169"/>
    </row>
    <row r="1019" spans="27:27" x14ac:dyDescent="0.3">
      <c r="AA1019" s="169"/>
    </row>
    <row r="1020" spans="27:27" x14ac:dyDescent="0.3">
      <c r="AA1020" s="169"/>
    </row>
    <row r="1021" spans="27:27" x14ac:dyDescent="0.3">
      <c r="AA1021" s="169"/>
    </row>
    <row r="1022" spans="27:27" x14ac:dyDescent="0.3">
      <c r="AA1022" s="169"/>
    </row>
    <row r="1023" spans="27:27" x14ac:dyDescent="0.3">
      <c r="AA1023" s="169"/>
    </row>
    <row r="1024" spans="27:27" x14ac:dyDescent="0.3">
      <c r="AA1024" s="169"/>
    </row>
    <row r="1025" spans="27:27" x14ac:dyDescent="0.3">
      <c r="AA1025" s="169"/>
    </row>
    <row r="1026" spans="27:27" x14ac:dyDescent="0.3">
      <c r="AA1026" s="169"/>
    </row>
    <row r="1027" spans="27:27" x14ac:dyDescent="0.3">
      <c r="AA1027" s="169"/>
    </row>
    <row r="1028" spans="27:27" x14ac:dyDescent="0.3">
      <c r="AA1028" s="169"/>
    </row>
    <row r="1029" spans="27:27" x14ac:dyDescent="0.3">
      <c r="AA1029" s="169"/>
    </row>
    <row r="1030" spans="27:27" x14ac:dyDescent="0.3">
      <c r="AA1030" s="169"/>
    </row>
    <row r="1031" spans="27:27" x14ac:dyDescent="0.3">
      <c r="AA1031" s="169"/>
    </row>
    <row r="1032" spans="27:27" x14ac:dyDescent="0.3">
      <c r="AA1032" s="169"/>
    </row>
    <row r="1033" spans="27:27" x14ac:dyDescent="0.3">
      <c r="AA1033" s="169"/>
    </row>
    <row r="1034" spans="27:27" x14ac:dyDescent="0.3">
      <c r="AA1034" s="169"/>
    </row>
    <row r="1035" spans="27:27" x14ac:dyDescent="0.3">
      <c r="AA1035" s="169"/>
    </row>
    <row r="1036" spans="27:27" x14ac:dyDescent="0.3">
      <c r="AA1036" s="169"/>
    </row>
    <row r="1037" spans="27:27" x14ac:dyDescent="0.3">
      <c r="AA1037" s="169"/>
    </row>
    <row r="1038" spans="27:27" x14ac:dyDescent="0.3">
      <c r="AA1038" s="169"/>
    </row>
    <row r="1039" spans="27:27" x14ac:dyDescent="0.3">
      <c r="AA1039" s="169"/>
    </row>
    <row r="1040" spans="27:27" x14ac:dyDescent="0.3">
      <c r="AA1040" s="169"/>
    </row>
    <row r="1041" spans="27:27" x14ac:dyDescent="0.3">
      <c r="AA1041" s="169"/>
    </row>
    <row r="1042" spans="27:27" x14ac:dyDescent="0.3">
      <c r="AA1042" s="169"/>
    </row>
    <row r="1043" spans="27:27" x14ac:dyDescent="0.3">
      <c r="AA1043" s="169"/>
    </row>
    <row r="1044" spans="27:27" x14ac:dyDescent="0.3">
      <c r="AA1044" s="169"/>
    </row>
    <row r="1045" spans="27:27" x14ac:dyDescent="0.3">
      <c r="AA1045" s="169"/>
    </row>
    <row r="1046" spans="27:27" x14ac:dyDescent="0.3">
      <c r="AA1046" s="169"/>
    </row>
    <row r="1047" spans="27:27" x14ac:dyDescent="0.3">
      <c r="AA1047" s="169"/>
    </row>
    <row r="1048" spans="27:27" x14ac:dyDescent="0.3">
      <c r="AA1048" s="169"/>
    </row>
    <row r="1049" spans="27:27" x14ac:dyDescent="0.3">
      <c r="AA1049" s="169"/>
    </row>
    <row r="1050" spans="27:27" x14ac:dyDescent="0.3">
      <c r="AA1050" s="169"/>
    </row>
    <row r="1051" spans="27:27" x14ac:dyDescent="0.3">
      <c r="AA1051" s="169"/>
    </row>
    <row r="1052" spans="27:27" x14ac:dyDescent="0.3">
      <c r="AA1052" s="169"/>
    </row>
    <row r="1053" spans="27:27" x14ac:dyDescent="0.3">
      <c r="AA1053" s="169"/>
    </row>
    <row r="1054" spans="27:27" x14ac:dyDescent="0.3">
      <c r="AA1054" s="169"/>
    </row>
    <row r="1055" spans="27:27" x14ac:dyDescent="0.3">
      <c r="AA1055" s="169"/>
    </row>
    <row r="1056" spans="27:27" x14ac:dyDescent="0.3">
      <c r="AA1056" s="169"/>
    </row>
    <row r="1057" spans="27:27" x14ac:dyDescent="0.3">
      <c r="AA1057" s="169"/>
    </row>
    <row r="1058" spans="27:27" x14ac:dyDescent="0.3">
      <c r="AA1058" s="169"/>
    </row>
    <row r="1059" spans="27:27" x14ac:dyDescent="0.3">
      <c r="AA1059" s="169"/>
    </row>
    <row r="1060" spans="27:27" x14ac:dyDescent="0.3">
      <c r="AA1060" s="169"/>
    </row>
    <row r="1061" spans="27:27" x14ac:dyDescent="0.3">
      <c r="AA1061" s="169"/>
    </row>
    <row r="1062" spans="27:27" x14ac:dyDescent="0.3">
      <c r="AA1062" s="169"/>
    </row>
    <row r="1063" spans="27:27" x14ac:dyDescent="0.3">
      <c r="AA1063" s="169"/>
    </row>
    <row r="1064" spans="27:27" x14ac:dyDescent="0.3">
      <c r="AA1064" s="169"/>
    </row>
    <row r="1065" spans="27:27" x14ac:dyDescent="0.3">
      <c r="AA1065" s="169"/>
    </row>
    <row r="1066" spans="27:27" x14ac:dyDescent="0.3">
      <c r="AA1066" s="169"/>
    </row>
    <row r="1067" spans="27:27" x14ac:dyDescent="0.3">
      <c r="AA1067" s="169"/>
    </row>
    <row r="1068" spans="27:27" x14ac:dyDescent="0.3">
      <c r="AA1068" s="169"/>
    </row>
    <row r="1069" spans="27:27" x14ac:dyDescent="0.3">
      <c r="AA1069" s="169"/>
    </row>
    <row r="1070" spans="27:27" x14ac:dyDescent="0.3">
      <c r="AA1070" s="169"/>
    </row>
    <row r="1071" spans="27:27" x14ac:dyDescent="0.3">
      <c r="AA1071" s="169"/>
    </row>
    <row r="1072" spans="27:27" x14ac:dyDescent="0.3">
      <c r="AA1072" s="169"/>
    </row>
    <row r="1073" spans="27:27" x14ac:dyDescent="0.3">
      <c r="AA1073" s="169"/>
    </row>
    <row r="1074" spans="27:27" x14ac:dyDescent="0.3">
      <c r="AA1074" s="169"/>
    </row>
    <row r="1075" spans="27:27" x14ac:dyDescent="0.3">
      <c r="AA1075" s="169"/>
    </row>
    <row r="1076" spans="27:27" x14ac:dyDescent="0.3">
      <c r="AA1076" s="169"/>
    </row>
    <row r="1077" spans="27:27" x14ac:dyDescent="0.3">
      <c r="AA1077" s="169"/>
    </row>
    <row r="1078" spans="27:27" x14ac:dyDescent="0.3">
      <c r="AA1078" s="169"/>
    </row>
    <row r="1079" spans="27:27" x14ac:dyDescent="0.3">
      <c r="AA1079" s="169"/>
    </row>
    <row r="1080" spans="27:27" x14ac:dyDescent="0.3">
      <c r="AA1080" s="169"/>
    </row>
    <row r="1081" spans="27:27" x14ac:dyDescent="0.3">
      <c r="AA1081" s="169"/>
    </row>
    <row r="1082" spans="27:27" x14ac:dyDescent="0.3">
      <c r="AA1082" s="169"/>
    </row>
    <row r="1083" spans="27:27" x14ac:dyDescent="0.3">
      <c r="AA1083" s="169"/>
    </row>
    <row r="1084" spans="27:27" x14ac:dyDescent="0.3">
      <c r="AA1084" s="169"/>
    </row>
    <row r="1085" spans="27:27" x14ac:dyDescent="0.3">
      <c r="AA1085" s="169"/>
    </row>
    <row r="1086" spans="27:27" x14ac:dyDescent="0.3">
      <c r="AA1086" s="169"/>
    </row>
    <row r="1087" spans="27:27" x14ac:dyDescent="0.3">
      <c r="AA1087" s="169"/>
    </row>
    <row r="1088" spans="27:27" x14ac:dyDescent="0.3">
      <c r="AA1088" s="169"/>
    </row>
    <row r="1089" spans="27:27" x14ac:dyDescent="0.3">
      <c r="AA1089" s="169"/>
    </row>
    <row r="1090" spans="27:27" x14ac:dyDescent="0.3">
      <c r="AA1090" s="169"/>
    </row>
    <row r="1091" spans="27:27" x14ac:dyDescent="0.3">
      <c r="AA1091" s="169"/>
    </row>
    <row r="1092" spans="27:27" x14ac:dyDescent="0.3">
      <c r="AA1092" s="169"/>
    </row>
    <row r="1093" spans="27:27" x14ac:dyDescent="0.3">
      <c r="AA1093" s="169"/>
    </row>
    <row r="1094" spans="27:27" x14ac:dyDescent="0.3">
      <c r="AA1094" s="169"/>
    </row>
    <row r="1095" spans="27:27" x14ac:dyDescent="0.3">
      <c r="AA1095" s="169"/>
    </row>
    <row r="1096" spans="27:27" x14ac:dyDescent="0.3">
      <c r="AA1096" s="169"/>
    </row>
    <row r="1097" spans="27:27" x14ac:dyDescent="0.3">
      <c r="AA1097" s="169"/>
    </row>
    <row r="1098" spans="27:27" x14ac:dyDescent="0.3">
      <c r="AA1098" s="169"/>
    </row>
    <row r="1099" spans="27:27" x14ac:dyDescent="0.3">
      <c r="AA1099" s="169"/>
    </row>
    <row r="1100" spans="27:27" x14ac:dyDescent="0.3">
      <c r="AA1100" s="169"/>
    </row>
    <row r="1101" spans="27:27" x14ac:dyDescent="0.3">
      <c r="AA1101" s="169"/>
    </row>
    <row r="1102" spans="27:27" x14ac:dyDescent="0.3">
      <c r="AA1102" s="169"/>
    </row>
    <row r="1103" spans="27:27" x14ac:dyDescent="0.3">
      <c r="AA1103" s="169"/>
    </row>
    <row r="1104" spans="27:27" x14ac:dyDescent="0.3">
      <c r="AA1104" s="169"/>
    </row>
    <row r="1105" spans="27:27" x14ac:dyDescent="0.3">
      <c r="AA1105" s="169"/>
    </row>
    <row r="1106" spans="27:27" x14ac:dyDescent="0.3">
      <c r="AA1106" s="169"/>
    </row>
    <row r="1107" spans="27:27" x14ac:dyDescent="0.3">
      <c r="AA1107" s="169"/>
    </row>
    <row r="1108" spans="27:27" x14ac:dyDescent="0.3">
      <c r="AA1108" s="169"/>
    </row>
    <row r="1109" spans="27:27" x14ac:dyDescent="0.3">
      <c r="AA1109" s="169"/>
    </row>
    <row r="1110" spans="27:27" x14ac:dyDescent="0.3">
      <c r="AA1110" s="169"/>
    </row>
    <row r="1111" spans="27:27" x14ac:dyDescent="0.3">
      <c r="AA1111" s="169"/>
    </row>
    <row r="1112" spans="27:27" x14ac:dyDescent="0.3">
      <c r="AA1112" s="169"/>
    </row>
    <row r="1113" spans="27:27" x14ac:dyDescent="0.3">
      <c r="AA1113" s="169"/>
    </row>
    <row r="1114" spans="27:27" x14ac:dyDescent="0.3">
      <c r="AA1114" s="169"/>
    </row>
    <row r="1115" spans="27:27" x14ac:dyDescent="0.3">
      <c r="AA1115" s="169"/>
    </row>
    <row r="1116" spans="27:27" x14ac:dyDescent="0.3">
      <c r="AA1116" s="169"/>
    </row>
    <row r="1117" spans="27:27" x14ac:dyDescent="0.3">
      <c r="AA1117" s="169"/>
    </row>
    <row r="1118" spans="27:27" x14ac:dyDescent="0.3">
      <c r="AA1118" s="169"/>
    </row>
    <row r="1119" spans="27:27" x14ac:dyDescent="0.3">
      <c r="AA1119" s="169"/>
    </row>
    <row r="1120" spans="27:27" x14ac:dyDescent="0.3">
      <c r="AA1120" s="169"/>
    </row>
    <row r="1121" spans="27:27" x14ac:dyDescent="0.3">
      <c r="AA1121" s="169"/>
    </row>
    <row r="1122" spans="27:27" x14ac:dyDescent="0.3">
      <c r="AA1122" s="169"/>
    </row>
    <row r="1123" spans="27:27" x14ac:dyDescent="0.3">
      <c r="AA1123" s="169"/>
    </row>
    <row r="1124" spans="27:27" x14ac:dyDescent="0.3">
      <c r="AA1124" s="169"/>
    </row>
    <row r="1125" spans="27:27" x14ac:dyDescent="0.3">
      <c r="AA1125" s="169"/>
    </row>
    <row r="1126" spans="27:27" x14ac:dyDescent="0.3">
      <c r="AA1126" s="169"/>
    </row>
    <row r="1127" spans="27:27" x14ac:dyDescent="0.3">
      <c r="AA1127" s="169"/>
    </row>
    <row r="1128" spans="27:27" x14ac:dyDescent="0.3">
      <c r="AA1128" s="169"/>
    </row>
    <row r="1129" spans="27:27" x14ac:dyDescent="0.3">
      <c r="AA1129" s="169"/>
    </row>
    <row r="1130" spans="27:27" x14ac:dyDescent="0.3">
      <c r="AA1130" s="169"/>
    </row>
    <row r="1131" spans="27:27" x14ac:dyDescent="0.3">
      <c r="AA1131" s="169"/>
    </row>
    <row r="1132" spans="27:27" x14ac:dyDescent="0.3">
      <c r="AA1132" s="169"/>
    </row>
    <row r="1133" spans="27:27" x14ac:dyDescent="0.3">
      <c r="AA1133" s="169"/>
    </row>
    <row r="1134" spans="27:27" x14ac:dyDescent="0.3">
      <c r="AA1134" s="169"/>
    </row>
    <row r="1135" spans="27:27" x14ac:dyDescent="0.3">
      <c r="AA1135" s="169"/>
    </row>
    <row r="1136" spans="27:27" x14ac:dyDescent="0.3">
      <c r="AA1136" s="169"/>
    </row>
    <row r="1137" spans="27:27" x14ac:dyDescent="0.3">
      <c r="AA1137" s="169"/>
    </row>
    <row r="1138" spans="27:27" x14ac:dyDescent="0.3">
      <c r="AA1138" s="169"/>
    </row>
    <row r="1139" spans="27:27" x14ac:dyDescent="0.3">
      <c r="AA1139" s="169"/>
    </row>
    <row r="1140" spans="27:27" x14ac:dyDescent="0.3">
      <c r="AA1140" s="169"/>
    </row>
    <row r="1141" spans="27:27" x14ac:dyDescent="0.3">
      <c r="AA1141" s="169"/>
    </row>
    <row r="1142" spans="27:27" x14ac:dyDescent="0.3">
      <c r="AA1142" s="169"/>
    </row>
    <row r="1143" spans="27:27" x14ac:dyDescent="0.3">
      <c r="AA1143" s="169"/>
    </row>
    <row r="1144" spans="27:27" x14ac:dyDescent="0.3">
      <c r="AA1144" s="169"/>
    </row>
    <row r="1145" spans="27:27" x14ac:dyDescent="0.3">
      <c r="AA1145" s="169"/>
    </row>
    <row r="1146" spans="27:27" x14ac:dyDescent="0.3">
      <c r="AA1146" s="169"/>
    </row>
    <row r="1147" spans="27:27" x14ac:dyDescent="0.3">
      <c r="AA1147" s="169"/>
    </row>
    <row r="1148" spans="27:27" x14ac:dyDescent="0.3">
      <c r="AA1148" s="169"/>
    </row>
    <row r="1149" spans="27:27" x14ac:dyDescent="0.3">
      <c r="AA1149" s="169"/>
    </row>
    <row r="1150" spans="27:27" x14ac:dyDescent="0.3">
      <c r="AA1150" s="169"/>
    </row>
    <row r="1151" spans="27:27" x14ac:dyDescent="0.3">
      <c r="AA1151" s="169"/>
    </row>
    <row r="1152" spans="27:27" x14ac:dyDescent="0.3">
      <c r="AA1152" s="169"/>
    </row>
    <row r="1153" spans="27:27" x14ac:dyDescent="0.3">
      <c r="AA1153" s="169"/>
    </row>
    <row r="1154" spans="27:27" x14ac:dyDescent="0.3">
      <c r="AA1154" s="169"/>
    </row>
    <row r="1155" spans="27:27" x14ac:dyDescent="0.3">
      <c r="AA1155" s="169"/>
    </row>
    <row r="1156" spans="27:27" x14ac:dyDescent="0.3">
      <c r="AA1156" s="169"/>
    </row>
    <row r="1157" spans="27:27" x14ac:dyDescent="0.3">
      <c r="AA1157" s="169"/>
    </row>
    <row r="1158" spans="27:27" x14ac:dyDescent="0.3">
      <c r="AA1158" s="169"/>
    </row>
    <row r="1159" spans="27:27" x14ac:dyDescent="0.3">
      <c r="AA1159" s="169"/>
    </row>
    <row r="1160" spans="27:27" x14ac:dyDescent="0.3">
      <c r="AA1160" s="169"/>
    </row>
    <row r="1161" spans="27:27" x14ac:dyDescent="0.3">
      <c r="AA1161" s="169"/>
    </row>
    <row r="1162" spans="27:27" x14ac:dyDescent="0.3">
      <c r="AA1162" s="169"/>
    </row>
    <row r="1163" spans="27:27" x14ac:dyDescent="0.3">
      <c r="AA1163" s="169"/>
    </row>
    <row r="1164" spans="27:27" x14ac:dyDescent="0.3">
      <c r="AA1164" s="169"/>
    </row>
    <row r="1165" spans="27:27" x14ac:dyDescent="0.3">
      <c r="AA1165" s="169"/>
    </row>
    <row r="1166" spans="27:27" x14ac:dyDescent="0.3">
      <c r="AA1166" s="169"/>
    </row>
    <row r="1167" spans="27:27" x14ac:dyDescent="0.3">
      <c r="AA1167" s="169"/>
    </row>
    <row r="1168" spans="27:27" x14ac:dyDescent="0.3">
      <c r="AA1168" s="169"/>
    </row>
    <row r="1169" spans="27:27" x14ac:dyDescent="0.3">
      <c r="AA1169" s="169"/>
    </row>
    <row r="1170" spans="27:27" x14ac:dyDescent="0.3">
      <c r="AA1170" s="169"/>
    </row>
    <row r="1171" spans="27:27" x14ac:dyDescent="0.3">
      <c r="AA1171" s="169"/>
    </row>
    <row r="1172" spans="27:27" x14ac:dyDescent="0.3">
      <c r="AA1172" s="169"/>
    </row>
    <row r="1173" spans="27:27" x14ac:dyDescent="0.3">
      <c r="AA1173" s="169"/>
    </row>
    <row r="1174" spans="27:27" x14ac:dyDescent="0.3">
      <c r="AA1174" s="169"/>
    </row>
    <row r="1175" spans="27:27" x14ac:dyDescent="0.3">
      <c r="AA1175" s="169"/>
    </row>
    <row r="1176" spans="27:27" x14ac:dyDescent="0.3">
      <c r="AA1176" s="169"/>
    </row>
    <row r="1177" spans="27:27" x14ac:dyDescent="0.3">
      <c r="AA1177" s="169"/>
    </row>
    <row r="1178" spans="27:27" x14ac:dyDescent="0.3">
      <c r="AA1178" s="169"/>
    </row>
    <row r="1179" spans="27:27" x14ac:dyDescent="0.3">
      <c r="AA1179" s="169"/>
    </row>
    <row r="1180" spans="27:27" x14ac:dyDescent="0.3">
      <c r="AA1180" s="169"/>
    </row>
    <row r="1181" spans="27:27" x14ac:dyDescent="0.3">
      <c r="AA1181" s="169"/>
    </row>
    <row r="1182" spans="27:27" x14ac:dyDescent="0.3">
      <c r="AA1182" s="169"/>
    </row>
    <row r="1183" spans="27:27" x14ac:dyDescent="0.3">
      <c r="AA1183" s="169"/>
    </row>
    <row r="1184" spans="27:27" x14ac:dyDescent="0.3">
      <c r="AA1184" s="169"/>
    </row>
    <row r="1185" spans="27:27" x14ac:dyDescent="0.3">
      <c r="AA1185" s="169"/>
    </row>
    <row r="1186" spans="27:27" x14ac:dyDescent="0.3">
      <c r="AA1186" s="169"/>
    </row>
    <row r="1187" spans="27:27" x14ac:dyDescent="0.3">
      <c r="AA1187" s="169"/>
    </row>
    <row r="1188" spans="27:27" x14ac:dyDescent="0.3">
      <c r="AA1188" s="169"/>
    </row>
    <row r="1189" spans="27:27" x14ac:dyDescent="0.3">
      <c r="AA1189" s="169"/>
    </row>
    <row r="1190" spans="27:27" x14ac:dyDescent="0.3">
      <c r="AA1190" s="169"/>
    </row>
    <row r="1191" spans="27:27" x14ac:dyDescent="0.3">
      <c r="AA1191" s="169"/>
    </row>
    <row r="1192" spans="27:27" x14ac:dyDescent="0.3">
      <c r="AA1192" s="169"/>
    </row>
    <row r="1193" spans="27:27" x14ac:dyDescent="0.3">
      <c r="AA1193" s="169"/>
    </row>
    <row r="1194" spans="27:27" x14ac:dyDescent="0.3">
      <c r="AA1194" s="169"/>
    </row>
    <row r="1195" spans="27:27" x14ac:dyDescent="0.3">
      <c r="AA1195" s="169"/>
    </row>
    <row r="1196" spans="27:27" x14ac:dyDescent="0.3">
      <c r="AA1196" s="169"/>
    </row>
    <row r="1197" spans="27:27" x14ac:dyDescent="0.3">
      <c r="AA1197" s="169"/>
    </row>
    <row r="1198" spans="27:27" x14ac:dyDescent="0.3">
      <c r="AA1198" s="169"/>
    </row>
    <row r="1199" spans="27:27" x14ac:dyDescent="0.3">
      <c r="AA1199" s="169"/>
    </row>
    <row r="1200" spans="27:27" x14ac:dyDescent="0.3">
      <c r="AA1200" s="169"/>
    </row>
    <row r="1201" spans="27:27" x14ac:dyDescent="0.3">
      <c r="AA1201" s="169"/>
    </row>
    <row r="1202" spans="27:27" x14ac:dyDescent="0.3">
      <c r="AA1202" s="169"/>
    </row>
  </sheetData>
  <sheetProtection password="BC6F" sheet="1" objects="1" scenarios="1"/>
  <mergeCells count="9">
    <mergeCell ref="S45:T46"/>
    <mergeCell ref="X45:Y45"/>
    <mergeCell ref="Z45:Z46"/>
    <mergeCell ref="A1:I1"/>
    <mergeCell ref="B19:C19"/>
    <mergeCell ref="D19:E19"/>
    <mergeCell ref="Z39:AA39"/>
    <mergeCell ref="Z40:AA40"/>
    <mergeCell ref="Y42:AA42"/>
  </mergeCells>
  <conditionalFormatting sqref="S39">
    <cfRule type="iconSet" priority="5">
      <iconSet iconSet="3Symbols2" showValue="0">
        <cfvo type="percent" val="0"/>
        <cfvo type="num" val="0" gte="0"/>
        <cfvo type="num" val="0" gte="0"/>
      </iconSet>
    </cfRule>
  </conditionalFormatting>
  <conditionalFormatting sqref="U39">
    <cfRule type="iconSet" priority="4">
      <iconSet iconSet="3Symbols2" showValue="0">
        <cfvo type="percent" val="0"/>
        <cfvo type="num" val="0" gte="0"/>
        <cfvo type="num" val="0" gte="0"/>
      </iconSet>
    </cfRule>
  </conditionalFormatting>
  <conditionalFormatting sqref="W39">
    <cfRule type="iconSet" priority="3">
      <iconSet iconSet="3Symbols2" showValue="0">
        <cfvo type="percent" val="0"/>
        <cfvo type="num" val="0" gte="0"/>
        <cfvo type="num" val="0" gte="0"/>
      </iconSet>
    </cfRule>
  </conditionalFormatting>
  <conditionalFormatting sqref="AB39">
    <cfRule type="iconSet" priority="1">
      <iconSet iconSet="3Symbols2" showValue="0">
        <cfvo type="percent" val="0"/>
        <cfvo type="num" val="0" gte="0"/>
        <cfvo type="num" val="0" gte="0"/>
      </iconSet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6145" r:id="rId4" name="ConnectionDescriptorsInfotb1">
          <controlPr defaultSize="0" autoLine="0" r:id="rId5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6145" r:id="rId4" name="ConnectionDescriptorsInfotb1"/>
      </mc:Fallback>
    </mc:AlternateContent>
    <mc:AlternateContent xmlns:mc="http://schemas.openxmlformats.org/markup-compatibility/2006">
      <mc:Choice Requires="x14">
        <control shapeId="6146" r:id="rId6" name="MultipleReportManagerInfotb1">
          <controlPr defaultSize="0" autoLine="0" r:id="rId7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6146" r:id="rId6" name="MultipleReportManagerInfotb1"/>
      </mc:Fallback>
    </mc:AlternateContent>
    <mc:AlternateContent xmlns:mc="http://schemas.openxmlformats.org/markup-compatibility/2006">
      <mc:Choice Requires="x14">
        <control shapeId="6147" r:id="rId8" name="ConnectionDescriptorsInfo000tb1">
          <controlPr defaultSize="0" autoLine="0" r:id="rId9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6147" r:id="rId8" name="ConnectionDescriptorsInfo000tb1"/>
      </mc:Fallback>
    </mc:AlternateContent>
    <mc:AlternateContent xmlns:mc="http://schemas.openxmlformats.org/markup-compatibility/2006">
      <mc:Choice Requires="x14">
        <control shapeId="6148" r:id="rId10" name="AnalyzerDynReport000tb1">
          <controlPr defaultSize="0" autoLine="0" r:id="rId11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6148" r:id="rId10" name="AnalyzerDynReport000tb1"/>
      </mc:Fallback>
    </mc:AlternateContent>
    <mc:AlternateContent xmlns:mc="http://schemas.openxmlformats.org/markup-compatibility/2006">
      <mc:Choice Requires="x14">
        <control shapeId="6149" r:id="rId12" name="ReportSubmitManagerControltb1">
          <controlPr defaultSize="0" autoLine="0" r:id="rId13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6149" r:id="rId12" name="ReportSubmitManagerControltb1"/>
      </mc:Fallback>
    </mc:AlternateContent>
    <mc:AlternateContent xmlns:mc="http://schemas.openxmlformats.org/markup-compatibility/2006">
      <mc:Choice Requires="x14">
        <control shapeId="6150" r:id="rId14" name="FPMExcelClientSheetOptionstb1">
          <controlPr defaultSize="0" autoLine="0" r:id="rId15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6150" r:id="rId14" name="FPMExcelClientSheetOptionstb1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20ED8C65-B0E7-4941-8C5A-A94952D316F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S39:T39</xm:sqref>
        </x14:conditionalFormatting>
        <x14:conditionalFormatting xmlns:xm="http://schemas.microsoft.com/office/excel/2006/main">
          <x14:cfRule type="iconSet" priority="7" id="{CD98898D-38EE-45A8-A5C0-28FDD9E0596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U39</xm:sqref>
        </x14:conditionalFormatting>
        <x14:conditionalFormatting xmlns:xm="http://schemas.microsoft.com/office/excel/2006/main">
          <x14:cfRule type="iconSet" priority="8" id="{F7B674F5-CB8F-4074-BDBD-DC2B9275EBD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W39</xm:sqref>
        </x14:conditionalFormatting>
        <x14:conditionalFormatting xmlns:xm="http://schemas.microsoft.com/office/excel/2006/main">
          <x14:cfRule type="iconSet" priority="9" id="{678300F0-5F9C-4D13-8860-9652FDC5142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Y39</xm:sqref>
        </x14:conditionalFormatting>
        <x14:conditionalFormatting xmlns:xm="http://schemas.microsoft.com/office/excel/2006/main">
          <x14:cfRule type="iconSet" priority="2" id="{9A2DFE44-AB75-4CCF-BA46-2B9677F3AFF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AB39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/>
  <dimension ref="A1:Z208"/>
  <sheetViews>
    <sheetView showGridLines="0" topLeftCell="A4" zoomScale="85" zoomScaleNormal="85" workbookViewId="0">
      <selection activeCell="B52" sqref="B52:L52"/>
    </sheetView>
  </sheetViews>
  <sheetFormatPr baseColWidth="10" defaultColWidth="11.44140625" defaultRowHeight="13.8" x14ac:dyDescent="0.25"/>
  <cols>
    <col min="1" max="1" width="1.6640625" style="104" customWidth="1"/>
    <col min="2" max="2" width="12.6640625" style="104" customWidth="1"/>
    <col min="3" max="3" width="15.6640625" style="104" customWidth="1"/>
    <col min="4" max="4" width="64.6640625" style="104" customWidth="1"/>
    <col min="5" max="5" width="3.33203125" style="104" customWidth="1"/>
    <col min="6" max="6" width="15.44140625" style="104" bestFit="1" customWidth="1"/>
    <col min="7" max="7" width="3.33203125" style="104" customWidth="1"/>
    <col min="8" max="8" width="30.6640625" style="104" customWidth="1"/>
    <col min="9" max="9" width="3.33203125" style="104" customWidth="1"/>
    <col min="10" max="10" width="14.33203125" style="104" customWidth="1"/>
    <col min="11" max="11" width="3.33203125" style="104" customWidth="1"/>
    <col min="12" max="12" width="36.6640625" style="104" customWidth="1"/>
    <col min="13" max="13" width="2.33203125" style="104" customWidth="1"/>
    <col min="14" max="14" width="8.6640625" style="104" customWidth="1"/>
    <col min="15" max="15" width="90.6640625" style="104" customWidth="1"/>
    <col min="16" max="25" width="11.44140625" style="104"/>
    <col min="26" max="26" width="21.109375" style="104" bestFit="1" customWidth="1"/>
    <col min="27" max="16384" width="11.44140625" style="104"/>
  </cols>
  <sheetData>
    <row r="1" spans="1:26" ht="42" customHeight="1" x14ac:dyDescent="0.25">
      <c r="A1" s="105"/>
      <c r="B1" s="217" t="s">
        <v>38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Y1" s="38">
        <v>1</v>
      </c>
      <c r="Z1" s="38" t="b">
        <v>0</v>
      </c>
    </row>
    <row r="2" spans="1:26" ht="15.75" customHeight="1" x14ac:dyDescent="0.2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26" ht="15.75" customHeight="1" x14ac:dyDescent="0.25">
      <c r="A3" s="105"/>
      <c r="B3" s="41" t="s">
        <v>39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26" ht="18" customHeight="1" thickBot="1" x14ac:dyDescent="0.3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26" ht="28.35" customHeight="1" x14ac:dyDescent="0.25">
      <c r="A5" s="105"/>
      <c r="B5" s="218" t="s">
        <v>40</v>
      </c>
      <c r="C5" s="219"/>
      <c r="D5" s="219"/>
      <c r="E5" s="219"/>
      <c r="F5" s="219"/>
      <c r="G5" s="219"/>
      <c r="H5" s="219"/>
      <c r="I5" s="219"/>
      <c r="J5" s="219"/>
      <c r="K5" s="219"/>
      <c r="L5" s="220"/>
      <c r="O5" s="71" t="s">
        <v>63</v>
      </c>
    </row>
    <row r="6" spans="1:26" ht="28.35" customHeight="1" x14ac:dyDescent="0.25">
      <c r="A6" s="105"/>
      <c r="B6" s="221"/>
      <c r="C6" s="222"/>
      <c r="D6" s="222"/>
      <c r="E6" s="222"/>
      <c r="F6" s="222"/>
      <c r="G6" s="222"/>
      <c r="H6" s="222"/>
      <c r="I6" s="222"/>
      <c r="J6" s="222"/>
      <c r="K6" s="222"/>
      <c r="L6" s="223"/>
      <c r="O6" s="72" t="s">
        <v>64</v>
      </c>
    </row>
    <row r="7" spans="1:26" ht="21.75" customHeight="1" x14ac:dyDescent="0.25">
      <c r="A7" s="105"/>
      <c r="B7" s="213" t="s">
        <v>44</v>
      </c>
      <c r="C7" s="51"/>
      <c r="D7" s="51"/>
      <c r="E7" s="51"/>
      <c r="F7" s="51"/>
      <c r="G7" s="51"/>
      <c r="H7" s="51"/>
      <c r="I7" s="51"/>
      <c r="J7" s="51"/>
      <c r="K7" s="51"/>
      <c r="L7" s="111"/>
      <c r="O7" s="241" t="s">
        <v>66</v>
      </c>
    </row>
    <row r="8" spans="1:26" ht="18" customHeight="1" x14ac:dyDescent="0.25">
      <c r="A8" s="105"/>
      <c r="B8" s="214"/>
      <c r="C8" s="51"/>
      <c r="D8" s="51"/>
      <c r="E8" s="51"/>
      <c r="F8" s="51"/>
      <c r="G8" s="51"/>
      <c r="H8" s="51"/>
      <c r="I8" s="51"/>
      <c r="J8" s="51"/>
      <c r="K8" s="51"/>
      <c r="L8" s="111"/>
      <c r="O8" s="241"/>
    </row>
    <row r="9" spans="1:26" ht="17.100000000000001" customHeight="1" x14ac:dyDescent="0.25">
      <c r="A9" s="105"/>
      <c r="B9" s="214"/>
      <c r="C9" s="43"/>
      <c r="D9" s="106"/>
      <c r="E9" s="210" t="s">
        <v>41</v>
      </c>
      <c r="F9" s="211"/>
      <c r="G9" s="212"/>
      <c r="H9" s="42" t="s">
        <v>42</v>
      </c>
      <c r="I9" s="210" t="s">
        <v>43</v>
      </c>
      <c r="J9" s="211"/>
      <c r="K9" s="212"/>
      <c r="L9" s="53" t="s">
        <v>42</v>
      </c>
      <c r="O9" s="241"/>
    </row>
    <row r="10" spans="1:26" ht="5.0999999999999996" customHeight="1" x14ac:dyDescent="0.25">
      <c r="A10" s="105"/>
      <c r="B10" s="214"/>
      <c r="C10" s="224"/>
      <c r="D10" s="51"/>
      <c r="E10" s="112"/>
      <c r="F10" s="112"/>
      <c r="G10" s="112"/>
      <c r="H10" s="47"/>
      <c r="I10" s="112"/>
      <c r="J10" s="112"/>
      <c r="K10" s="112"/>
      <c r="L10" s="111"/>
      <c r="O10" s="241"/>
    </row>
    <row r="11" spans="1:26" ht="15.75" customHeight="1" x14ac:dyDescent="0.25">
      <c r="A11" s="105"/>
      <c r="B11" s="214"/>
      <c r="C11" s="209"/>
      <c r="D11" s="186" t="s">
        <v>45</v>
      </c>
      <c r="E11" s="112"/>
      <c r="F11" s="90">
        <v>10000</v>
      </c>
      <c r="G11" s="112"/>
      <c r="H11" s="190" t="s">
        <v>46</v>
      </c>
      <c r="I11" s="112"/>
      <c r="J11" s="114" t="s">
        <v>47</v>
      </c>
      <c r="K11" s="112"/>
      <c r="L11" s="115" t="s">
        <v>46</v>
      </c>
      <c r="O11" s="241"/>
    </row>
    <row r="12" spans="1:26" ht="5.0999999999999996" customHeight="1" x14ac:dyDescent="0.25">
      <c r="A12" s="105"/>
      <c r="B12" s="214"/>
      <c r="C12" s="225"/>
      <c r="D12" s="188"/>
      <c r="E12" s="107"/>
      <c r="F12" s="107"/>
      <c r="G12" s="107"/>
      <c r="H12" s="106"/>
      <c r="I12" s="107"/>
      <c r="J12" s="107"/>
      <c r="K12" s="107"/>
      <c r="L12" s="189"/>
      <c r="O12" s="241"/>
    </row>
    <row r="13" spans="1:26" ht="5.0999999999999996" customHeight="1" x14ac:dyDescent="0.25">
      <c r="A13" s="105"/>
      <c r="B13" s="214"/>
      <c r="C13" s="209"/>
      <c r="D13" s="51"/>
      <c r="E13" s="112"/>
      <c r="F13" s="112"/>
      <c r="G13" s="112"/>
      <c r="H13" s="109"/>
      <c r="I13" s="112"/>
      <c r="J13" s="112"/>
      <c r="K13" s="112"/>
      <c r="L13" s="111"/>
      <c r="O13" s="241"/>
    </row>
    <row r="14" spans="1:26" ht="15.75" customHeight="1" x14ac:dyDescent="0.25">
      <c r="A14" s="105"/>
      <c r="B14" s="214"/>
      <c r="C14" s="209"/>
      <c r="D14" s="186" t="s">
        <v>48</v>
      </c>
      <c r="E14" s="112"/>
      <c r="F14" s="56">
        <v>10000</v>
      </c>
      <c r="G14" s="112"/>
      <c r="H14" s="190" t="s">
        <v>46</v>
      </c>
      <c r="I14" s="112"/>
      <c r="J14" s="114" t="s">
        <v>47</v>
      </c>
      <c r="K14" s="112"/>
      <c r="L14" s="115" t="s">
        <v>46</v>
      </c>
      <c r="O14" s="241"/>
    </row>
    <row r="15" spans="1:26" ht="5.0999999999999996" customHeight="1" x14ac:dyDescent="0.25">
      <c r="A15" s="105"/>
      <c r="B15" s="214"/>
      <c r="C15" s="225"/>
      <c r="D15" s="188"/>
      <c r="E15" s="107"/>
      <c r="F15" s="107"/>
      <c r="G15" s="107"/>
      <c r="H15" s="106"/>
      <c r="I15" s="107"/>
      <c r="J15" s="107"/>
      <c r="K15" s="107"/>
      <c r="L15" s="189"/>
      <c r="O15" s="241"/>
    </row>
    <row r="16" spans="1:26" ht="11.1" customHeight="1" x14ac:dyDescent="0.25">
      <c r="A16" s="105"/>
      <c r="B16" s="214"/>
      <c r="C16" s="209"/>
      <c r="D16" s="216" t="s">
        <v>49</v>
      </c>
      <c r="E16" s="112"/>
      <c r="F16" s="112"/>
      <c r="G16" s="112"/>
      <c r="H16" s="109"/>
      <c r="I16" s="112"/>
      <c r="J16" s="112"/>
      <c r="K16" s="112"/>
      <c r="L16" s="111"/>
      <c r="O16" s="241"/>
    </row>
    <row r="17" spans="1:15" ht="11.1" customHeight="1" x14ac:dyDescent="0.25">
      <c r="A17" s="105"/>
      <c r="B17" s="214"/>
      <c r="C17" s="209"/>
      <c r="D17" s="216"/>
      <c r="E17" s="112"/>
      <c r="F17" s="112"/>
      <c r="G17" s="112"/>
      <c r="H17" s="109"/>
      <c r="I17" s="112"/>
      <c r="J17" s="112"/>
      <c r="K17" s="112"/>
      <c r="L17" s="111"/>
      <c r="O17" s="241"/>
    </row>
    <row r="18" spans="1:15" ht="15.75" customHeight="1" x14ac:dyDescent="0.25">
      <c r="A18" s="105"/>
      <c r="B18" s="214"/>
      <c r="C18" s="185"/>
      <c r="D18" s="60" t="str">
        <f>IF(Y1=2, "Nivel 1", IF(Z1=TRUE, IF(A26-1=0, "Nivel inferior","Nivel inferior -"&amp;(A26-1)), "Nivel 1"))</f>
        <v>Nivel 1</v>
      </c>
      <c r="E18" s="112"/>
      <c r="F18" s="56">
        <v>10000</v>
      </c>
      <c r="G18" s="112"/>
      <c r="H18" s="190" t="s">
        <v>46</v>
      </c>
      <c r="I18" s="112"/>
      <c r="J18" s="114" t="s">
        <v>47</v>
      </c>
      <c r="K18" s="112"/>
      <c r="L18" s="115" t="s">
        <v>46</v>
      </c>
      <c r="O18" s="241"/>
    </row>
    <row r="19" spans="1:15" ht="5.0999999999999996" customHeight="1" x14ac:dyDescent="0.25">
      <c r="A19" s="105"/>
      <c r="B19" s="214"/>
      <c r="C19" s="185"/>
      <c r="D19" s="188"/>
      <c r="E19" s="107"/>
      <c r="F19" s="107"/>
      <c r="G19" s="107"/>
      <c r="H19" s="106"/>
      <c r="I19" s="107"/>
      <c r="J19" s="107"/>
      <c r="K19" s="107"/>
      <c r="L19" s="189"/>
      <c r="O19" s="241"/>
    </row>
    <row r="20" spans="1:15" ht="5.0999999999999996" customHeight="1" x14ac:dyDescent="0.3">
      <c r="A20" s="105"/>
      <c r="B20" s="214"/>
      <c r="C20" s="185"/>
      <c r="D20" s="51"/>
      <c r="E20" s="112"/>
      <c r="F20" s="112"/>
      <c r="G20" s="112"/>
      <c r="H20" s="109"/>
      <c r="I20" s="112"/>
      <c r="J20" s="112"/>
      <c r="K20" s="112"/>
      <c r="L20" s="111"/>
      <c r="O20" s="73"/>
    </row>
    <row r="21" spans="1:15" ht="15.75" customHeight="1" x14ac:dyDescent="0.25">
      <c r="A21" s="105"/>
      <c r="B21" s="214"/>
      <c r="C21" s="185"/>
      <c r="D21" s="61" t="str">
        <f>IF(Y1=2, "Nivel 2", IF(Z1=TRUE, IF(A26-2=0, "Nivel inferior","Nivel inferior -"&amp;(A26-2)), "Nivel 2"))</f>
        <v>Nivel 2</v>
      </c>
      <c r="E21" s="112"/>
      <c r="F21" s="56">
        <v>10000</v>
      </c>
      <c r="G21" s="112"/>
      <c r="H21" s="190" t="s">
        <v>46</v>
      </c>
      <c r="I21" s="112"/>
      <c r="J21" s="114" t="s">
        <v>47</v>
      </c>
      <c r="K21" s="112"/>
      <c r="L21" s="115" t="s">
        <v>46</v>
      </c>
      <c r="O21" s="74" t="s">
        <v>67</v>
      </c>
    </row>
    <row r="22" spans="1:15" ht="5.0999999999999996" customHeight="1" x14ac:dyDescent="0.25">
      <c r="A22" s="105"/>
      <c r="B22" s="214"/>
      <c r="C22" s="185"/>
      <c r="D22" s="188"/>
      <c r="E22" s="107"/>
      <c r="F22" s="107"/>
      <c r="G22" s="107"/>
      <c r="H22" s="106"/>
      <c r="I22" s="107"/>
      <c r="J22" s="107"/>
      <c r="K22" s="107"/>
      <c r="L22" s="189"/>
      <c r="O22" s="241" t="s">
        <v>68</v>
      </c>
    </row>
    <row r="23" spans="1:15" ht="5.0999999999999996" customHeight="1" x14ac:dyDescent="0.25">
      <c r="A23" s="105"/>
      <c r="B23" s="214"/>
      <c r="C23" s="185"/>
      <c r="D23" s="51"/>
      <c r="E23" s="112"/>
      <c r="F23" s="112"/>
      <c r="G23" s="112"/>
      <c r="H23" s="109"/>
      <c r="I23" s="112"/>
      <c r="J23" s="112"/>
      <c r="K23" s="112"/>
      <c r="L23" s="111"/>
      <c r="O23" s="241"/>
    </row>
    <row r="24" spans="1:15" ht="15.75" customHeight="1" x14ac:dyDescent="0.25">
      <c r="A24" s="105"/>
      <c r="B24" s="214"/>
      <c r="C24" s="185"/>
      <c r="D24" s="62" t="str">
        <f>IF(Y1=2, "Nivel 3", IF(Z1=TRUE, IF(A26-3=0, "Nivel inferior","Nivel inferior -"&amp;(A26-3)), "Nivel 3"))</f>
        <v>Nivel 3</v>
      </c>
      <c r="E24" s="112"/>
      <c r="F24" s="56">
        <v>10000</v>
      </c>
      <c r="G24" s="112"/>
      <c r="H24" s="190" t="s">
        <v>46</v>
      </c>
      <c r="I24" s="112"/>
      <c r="J24" s="114" t="s">
        <v>47</v>
      </c>
      <c r="K24" s="112"/>
      <c r="L24" s="115" t="s">
        <v>46</v>
      </c>
      <c r="O24" s="241"/>
    </row>
    <row r="25" spans="1:15" ht="5.0999999999999996" customHeight="1" x14ac:dyDescent="0.25">
      <c r="A25" s="105"/>
      <c r="B25" s="214"/>
      <c r="C25" s="185"/>
      <c r="D25" s="188"/>
      <c r="E25" s="107"/>
      <c r="F25" s="107"/>
      <c r="G25" s="107"/>
      <c r="H25" s="106"/>
      <c r="I25" s="107"/>
      <c r="J25" s="107"/>
      <c r="K25" s="107"/>
      <c r="L25" s="189"/>
      <c r="O25" s="241"/>
    </row>
    <row r="26" spans="1:15" ht="21.9" customHeight="1" x14ac:dyDescent="0.25">
      <c r="A26" s="105">
        <v>3</v>
      </c>
      <c r="B26" s="214"/>
      <c r="C26" s="185"/>
      <c r="D26" s="51"/>
      <c r="E26" s="51"/>
      <c r="F26" s="51"/>
      <c r="G26" s="51"/>
      <c r="H26" s="51"/>
      <c r="I26" s="51"/>
      <c r="J26" s="51"/>
      <c r="K26" s="51"/>
      <c r="L26" s="111"/>
      <c r="O26" s="241"/>
    </row>
    <row r="27" spans="1:15" ht="5.0999999999999996" customHeight="1" thickBot="1" x14ac:dyDescent="0.3">
      <c r="A27" s="105"/>
      <c r="B27" s="215"/>
      <c r="C27" s="191"/>
      <c r="D27" s="64"/>
      <c r="E27" s="64"/>
      <c r="F27" s="64"/>
      <c r="G27" s="64"/>
      <c r="H27" s="64"/>
      <c r="I27" s="64"/>
      <c r="J27" s="64"/>
      <c r="K27" s="64"/>
      <c r="L27" s="65"/>
      <c r="O27" s="241"/>
    </row>
    <row r="28" spans="1:15" ht="21.75" customHeight="1" x14ac:dyDescent="0.25">
      <c r="A28" s="105"/>
      <c r="B28" s="232" t="s">
        <v>50</v>
      </c>
      <c r="C28" s="66"/>
      <c r="D28" s="66"/>
      <c r="E28" s="66"/>
      <c r="F28" s="66"/>
      <c r="G28" s="66"/>
      <c r="H28" s="66"/>
      <c r="I28" s="66"/>
      <c r="J28" s="66"/>
      <c r="K28" s="66"/>
      <c r="L28" s="67"/>
      <c r="O28" s="241"/>
    </row>
    <row r="29" spans="1:15" ht="18" customHeight="1" x14ac:dyDescent="0.25">
      <c r="A29" s="105"/>
      <c r="B29" s="214"/>
      <c r="C29" s="51"/>
      <c r="D29" s="51"/>
      <c r="E29" s="51"/>
      <c r="F29" s="51"/>
      <c r="G29" s="51"/>
      <c r="H29" s="51"/>
      <c r="I29" s="51"/>
      <c r="J29" s="51"/>
      <c r="K29" s="51"/>
      <c r="L29" s="111"/>
      <c r="O29" s="241"/>
    </row>
    <row r="30" spans="1:15" ht="17.100000000000001" customHeight="1" x14ac:dyDescent="0.3">
      <c r="A30" s="105"/>
      <c r="B30" s="214"/>
      <c r="C30" s="43"/>
      <c r="D30" s="106"/>
      <c r="E30" s="210" t="s">
        <v>41</v>
      </c>
      <c r="F30" s="211"/>
      <c r="G30" s="212"/>
      <c r="H30" s="42" t="s">
        <v>42</v>
      </c>
      <c r="I30" s="210" t="s">
        <v>43</v>
      </c>
      <c r="J30" s="211"/>
      <c r="K30" s="212"/>
      <c r="L30" s="53" t="s">
        <v>42</v>
      </c>
      <c r="O30" s="73"/>
    </row>
    <row r="31" spans="1:15" ht="5.0999999999999996" customHeight="1" x14ac:dyDescent="0.3">
      <c r="A31" s="105"/>
      <c r="B31" s="214"/>
      <c r="C31" s="224"/>
      <c r="D31" s="51"/>
      <c r="E31" s="112"/>
      <c r="F31" s="112"/>
      <c r="G31" s="112"/>
      <c r="H31" s="47"/>
      <c r="I31" s="112"/>
      <c r="J31" s="112"/>
      <c r="K31" s="112"/>
      <c r="L31" s="111"/>
      <c r="O31" s="73"/>
    </row>
    <row r="32" spans="1:15" ht="15.75" customHeight="1" x14ac:dyDescent="0.25">
      <c r="A32" s="105"/>
      <c r="B32" s="214"/>
      <c r="C32" s="209"/>
      <c r="D32" s="186" t="s">
        <v>45</v>
      </c>
      <c r="E32" s="112"/>
      <c r="F32" s="56">
        <v>10000</v>
      </c>
      <c r="G32" s="112"/>
      <c r="H32" s="190" t="s">
        <v>46</v>
      </c>
      <c r="I32" s="112"/>
      <c r="J32" s="114" t="s">
        <v>47</v>
      </c>
      <c r="K32" s="112"/>
      <c r="L32" s="115" t="s">
        <v>46</v>
      </c>
      <c r="O32" s="75" t="s">
        <v>65</v>
      </c>
    </row>
    <row r="33" spans="1:15" ht="5.0999999999999996" customHeight="1" x14ac:dyDescent="0.25">
      <c r="A33" s="105"/>
      <c r="B33" s="214"/>
      <c r="C33" s="225"/>
      <c r="D33" s="188"/>
      <c r="E33" s="107"/>
      <c r="F33" s="107"/>
      <c r="G33" s="107"/>
      <c r="H33" s="106"/>
      <c r="I33" s="107"/>
      <c r="J33" s="107"/>
      <c r="K33" s="107"/>
      <c r="L33" s="189"/>
      <c r="O33" s="241" t="s">
        <v>69</v>
      </c>
    </row>
    <row r="34" spans="1:15" ht="5.0999999999999996" customHeight="1" x14ac:dyDescent="0.25">
      <c r="A34" s="105"/>
      <c r="B34" s="214"/>
      <c r="C34" s="209"/>
      <c r="D34" s="51"/>
      <c r="E34" s="112"/>
      <c r="F34" s="112"/>
      <c r="G34" s="112"/>
      <c r="H34" s="109"/>
      <c r="I34" s="112"/>
      <c r="J34" s="112"/>
      <c r="K34" s="112"/>
      <c r="L34" s="111"/>
      <c r="O34" s="241"/>
    </row>
    <row r="35" spans="1:15" ht="15.75" customHeight="1" x14ac:dyDescent="0.25">
      <c r="A35" s="105"/>
      <c r="B35" s="214"/>
      <c r="C35" s="209"/>
      <c r="D35" s="186" t="s">
        <v>48</v>
      </c>
      <c r="E35" s="112"/>
      <c r="F35" s="56">
        <v>10000</v>
      </c>
      <c r="G35" s="112"/>
      <c r="H35" s="190" t="s">
        <v>46</v>
      </c>
      <c r="I35" s="112"/>
      <c r="J35" s="114" t="s">
        <v>47</v>
      </c>
      <c r="K35" s="112"/>
      <c r="L35" s="115" t="s">
        <v>46</v>
      </c>
      <c r="O35" s="241"/>
    </row>
    <row r="36" spans="1:15" ht="5.0999999999999996" customHeight="1" x14ac:dyDescent="0.25">
      <c r="A36" s="105"/>
      <c r="B36" s="214"/>
      <c r="C36" s="225"/>
      <c r="D36" s="188"/>
      <c r="E36" s="107"/>
      <c r="F36" s="107"/>
      <c r="G36" s="107"/>
      <c r="H36" s="106"/>
      <c r="I36" s="107"/>
      <c r="J36" s="107"/>
      <c r="K36" s="107"/>
      <c r="L36" s="189"/>
      <c r="O36" s="241"/>
    </row>
    <row r="37" spans="1:15" ht="11.1" customHeight="1" x14ac:dyDescent="0.25">
      <c r="A37" s="105"/>
      <c r="B37" s="214"/>
      <c r="C37" s="209"/>
      <c r="D37" s="216" t="s">
        <v>49</v>
      </c>
      <c r="E37" s="112"/>
      <c r="F37" s="112"/>
      <c r="G37" s="112"/>
      <c r="H37" s="109"/>
      <c r="I37" s="112"/>
      <c r="J37" s="112"/>
      <c r="K37" s="112"/>
      <c r="L37" s="111"/>
      <c r="O37" s="241"/>
    </row>
    <row r="38" spans="1:15" ht="11.1" customHeight="1" x14ac:dyDescent="0.25">
      <c r="A38" s="105"/>
      <c r="B38" s="214"/>
      <c r="C38" s="209"/>
      <c r="D38" s="216"/>
      <c r="E38" s="112"/>
      <c r="F38" s="112"/>
      <c r="G38" s="112"/>
      <c r="H38" s="109"/>
      <c r="I38" s="112"/>
      <c r="J38" s="112"/>
      <c r="K38" s="112"/>
      <c r="L38" s="111"/>
      <c r="O38" s="241"/>
    </row>
    <row r="39" spans="1:15" ht="15.75" customHeight="1" x14ac:dyDescent="0.25">
      <c r="A39" s="105"/>
      <c r="B39" s="214"/>
      <c r="C39" s="185"/>
      <c r="D39" s="60" t="str">
        <f>IF(Y1=2, "Nivel 1", IF(Z1=TRUE, IF(A47-1=0, "Nivel inferior","Nivel inferior -"&amp;(A47-1)), "Nivel 1"))</f>
        <v>Nivel 1</v>
      </c>
      <c r="E39" s="112"/>
      <c r="F39" s="56">
        <v>10000</v>
      </c>
      <c r="G39" s="112"/>
      <c r="H39" s="190" t="s">
        <v>46</v>
      </c>
      <c r="I39" s="112"/>
      <c r="J39" s="114" t="s">
        <v>47</v>
      </c>
      <c r="K39" s="112"/>
      <c r="L39" s="115" t="s">
        <v>46</v>
      </c>
      <c r="O39" s="241"/>
    </row>
    <row r="40" spans="1:15" ht="5.0999999999999996" customHeight="1" x14ac:dyDescent="0.3">
      <c r="A40" s="105"/>
      <c r="B40" s="214"/>
      <c r="C40" s="185"/>
      <c r="D40" s="188"/>
      <c r="E40" s="107"/>
      <c r="F40" s="107"/>
      <c r="G40" s="107"/>
      <c r="H40" s="106"/>
      <c r="I40" s="107"/>
      <c r="J40" s="107"/>
      <c r="K40" s="107"/>
      <c r="L40" s="189"/>
      <c r="O40" s="76"/>
    </row>
    <row r="41" spans="1:15" ht="5.0999999999999996" customHeight="1" x14ac:dyDescent="0.25">
      <c r="A41" s="105"/>
      <c r="B41" s="214"/>
      <c r="C41" s="185"/>
      <c r="D41" s="51"/>
      <c r="E41" s="112"/>
      <c r="F41" s="112"/>
      <c r="G41" s="112"/>
      <c r="H41" s="109"/>
      <c r="I41" s="112"/>
      <c r="J41" s="112"/>
      <c r="K41" s="112"/>
      <c r="L41" s="111"/>
    </row>
    <row r="42" spans="1:15" ht="15.75" customHeight="1" x14ac:dyDescent="0.25">
      <c r="A42" s="105"/>
      <c r="B42" s="214"/>
      <c r="C42" s="185"/>
      <c r="D42" s="61" t="str">
        <f>IF(Y1=2, "Nivel 2", IF(Z1=TRUE, IF(A47-2=0, "Nivel inferior","Nivel inferior -"&amp;(A47-2)), "Nivel 2"))</f>
        <v>Nivel 2</v>
      </c>
      <c r="E42" s="112"/>
      <c r="F42" s="56">
        <v>10000</v>
      </c>
      <c r="G42" s="112"/>
      <c r="H42" s="190" t="s">
        <v>46</v>
      </c>
      <c r="I42" s="112"/>
      <c r="J42" s="114" t="s">
        <v>47</v>
      </c>
      <c r="K42" s="112"/>
      <c r="L42" s="115" t="s">
        <v>46</v>
      </c>
    </row>
    <row r="43" spans="1:15" ht="5.0999999999999996" customHeight="1" x14ac:dyDescent="0.25">
      <c r="A43" s="105"/>
      <c r="B43" s="214"/>
      <c r="C43" s="185"/>
      <c r="D43" s="188"/>
      <c r="E43" s="107"/>
      <c r="F43" s="107"/>
      <c r="G43" s="107"/>
      <c r="H43" s="106"/>
      <c r="I43" s="107"/>
      <c r="J43" s="107"/>
      <c r="K43" s="107"/>
      <c r="L43" s="189"/>
    </row>
    <row r="44" spans="1:15" ht="5.0999999999999996" customHeight="1" x14ac:dyDescent="0.25">
      <c r="A44" s="105"/>
      <c r="B44" s="214"/>
      <c r="C44" s="185"/>
      <c r="D44" s="51"/>
      <c r="E44" s="112"/>
      <c r="F44" s="112"/>
      <c r="G44" s="112"/>
      <c r="H44" s="109"/>
      <c r="I44" s="112"/>
      <c r="J44" s="112"/>
      <c r="K44" s="112"/>
      <c r="L44" s="111"/>
    </row>
    <row r="45" spans="1:15" ht="15.75" customHeight="1" x14ac:dyDescent="0.25">
      <c r="A45" s="105"/>
      <c r="B45" s="214"/>
      <c r="C45" s="185"/>
      <c r="D45" s="62" t="str">
        <f>IF(Y1=2, "Nivel 3", IF(Z1=TRUE, IF(A47-3=0, "Nivel inferior","Nivel inferior -"&amp;(A47-3)), "Nivel 3"))</f>
        <v>Nivel 3</v>
      </c>
      <c r="E45" s="112"/>
      <c r="F45" s="56">
        <v>10000</v>
      </c>
      <c r="G45" s="112"/>
      <c r="H45" s="190" t="s">
        <v>46</v>
      </c>
      <c r="I45" s="112"/>
      <c r="J45" s="114" t="s">
        <v>47</v>
      </c>
      <c r="K45" s="112"/>
      <c r="L45" s="115" t="s">
        <v>46</v>
      </c>
    </row>
    <row r="46" spans="1:15" ht="5.0999999999999996" customHeight="1" x14ac:dyDescent="0.25">
      <c r="A46" s="105"/>
      <c r="B46" s="214"/>
      <c r="C46" s="185"/>
      <c r="D46" s="188"/>
      <c r="E46" s="107"/>
      <c r="F46" s="107"/>
      <c r="G46" s="107"/>
      <c r="H46" s="106"/>
      <c r="I46" s="107"/>
      <c r="J46" s="107"/>
      <c r="K46" s="107"/>
      <c r="L46" s="189"/>
    </row>
    <row r="47" spans="1:15" ht="21.9" customHeight="1" x14ac:dyDescent="0.25">
      <c r="A47" s="105">
        <v>3</v>
      </c>
      <c r="B47" s="214"/>
      <c r="C47" s="185"/>
      <c r="D47" s="51"/>
      <c r="E47" s="51"/>
      <c r="F47" s="51"/>
      <c r="G47" s="51"/>
      <c r="H47" s="51"/>
      <c r="I47" s="51"/>
      <c r="J47" s="51"/>
      <c r="K47" s="51"/>
      <c r="L47" s="111"/>
    </row>
    <row r="48" spans="1:15" ht="5.0999999999999996" customHeight="1" thickBot="1" x14ac:dyDescent="0.3">
      <c r="A48" s="105"/>
      <c r="B48" s="215"/>
      <c r="C48" s="191"/>
      <c r="D48" s="64"/>
      <c r="E48" s="64"/>
      <c r="F48" s="64"/>
      <c r="G48" s="64"/>
      <c r="H48" s="64"/>
      <c r="I48" s="64"/>
      <c r="J48" s="64"/>
      <c r="K48" s="64"/>
      <c r="L48" s="65"/>
    </row>
    <row r="49" spans="1:12" ht="9" customHeight="1" x14ac:dyDescent="0.2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</row>
    <row r="50" spans="1:12" ht="24.6" customHeight="1" x14ac:dyDescent="0.2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</row>
    <row r="51" spans="1:12" ht="15" customHeight="1" thickBot="1" x14ac:dyDescent="0.3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</row>
    <row r="52" spans="1:12" ht="28.35" customHeight="1" x14ac:dyDescent="0.25">
      <c r="A52" s="105"/>
      <c r="B52" s="226" t="s">
        <v>51</v>
      </c>
      <c r="C52" s="227"/>
      <c r="D52" s="227"/>
      <c r="E52" s="227"/>
      <c r="F52" s="227"/>
      <c r="G52" s="227"/>
      <c r="H52" s="227"/>
      <c r="I52" s="227"/>
      <c r="J52" s="227"/>
      <c r="K52" s="227"/>
      <c r="L52" s="228"/>
    </row>
    <row r="53" spans="1:12" ht="28.35" customHeight="1" thickBot="1" x14ac:dyDescent="0.3">
      <c r="A53" s="105"/>
      <c r="B53" s="229"/>
      <c r="C53" s="230"/>
      <c r="D53" s="230"/>
      <c r="E53" s="230"/>
      <c r="F53" s="230"/>
      <c r="G53" s="230"/>
      <c r="H53" s="230"/>
      <c r="I53" s="230"/>
      <c r="J53" s="230"/>
      <c r="K53" s="230"/>
      <c r="L53" s="231"/>
    </row>
    <row r="54" spans="1:12" ht="15.9" customHeight="1" x14ac:dyDescent="0.25">
      <c r="A54" s="105"/>
      <c r="B54" s="232" t="s">
        <v>50</v>
      </c>
      <c r="C54" s="66"/>
      <c r="D54" s="66"/>
      <c r="E54" s="66"/>
      <c r="F54" s="66"/>
      <c r="G54" s="66"/>
      <c r="H54" s="66"/>
      <c r="I54" s="66"/>
      <c r="J54" s="66"/>
      <c r="K54" s="66"/>
      <c r="L54" s="67"/>
    </row>
    <row r="55" spans="1:12" ht="18" customHeight="1" x14ac:dyDescent="0.25">
      <c r="A55" s="105"/>
      <c r="B55" s="214"/>
      <c r="C55" s="43"/>
      <c r="D55" s="106"/>
      <c r="E55" s="210" t="s">
        <v>41</v>
      </c>
      <c r="F55" s="211"/>
      <c r="G55" s="212"/>
      <c r="H55" s="42" t="s">
        <v>42</v>
      </c>
      <c r="I55" s="210" t="s">
        <v>43</v>
      </c>
      <c r="J55" s="211"/>
      <c r="K55" s="212"/>
      <c r="L55" s="53" t="s">
        <v>42</v>
      </c>
    </row>
    <row r="56" spans="1:12" ht="5.0999999999999996" customHeight="1" x14ac:dyDescent="0.25">
      <c r="A56" s="105"/>
      <c r="B56" s="214"/>
      <c r="C56" s="224"/>
      <c r="D56" s="51"/>
      <c r="E56" s="112"/>
      <c r="F56" s="112"/>
      <c r="G56" s="112"/>
      <c r="H56" s="47"/>
      <c r="I56" s="112"/>
      <c r="J56" s="112"/>
      <c r="K56" s="112"/>
      <c r="L56" s="111"/>
    </row>
    <row r="57" spans="1:12" ht="15.9" customHeight="1" x14ac:dyDescent="0.25">
      <c r="A57" s="105"/>
      <c r="B57" s="214"/>
      <c r="C57" s="209"/>
      <c r="D57" s="186" t="s">
        <v>52</v>
      </c>
      <c r="E57" s="112"/>
      <c r="F57" s="56">
        <v>10000</v>
      </c>
      <c r="G57" s="112"/>
      <c r="H57" s="190" t="s">
        <v>46</v>
      </c>
      <c r="I57" s="112"/>
      <c r="J57" s="114" t="s">
        <v>47</v>
      </c>
      <c r="K57" s="112"/>
      <c r="L57" s="115" t="s">
        <v>46</v>
      </c>
    </row>
    <row r="58" spans="1:12" ht="5.0999999999999996" customHeight="1" x14ac:dyDescent="0.25">
      <c r="A58" s="105"/>
      <c r="B58" s="214"/>
      <c r="C58" s="225"/>
      <c r="D58" s="188"/>
      <c r="E58" s="107"/>
      <c r="F58" s="107"/>
      <c r="G58" s="107"/>
      <c r="H58" s="106"/>
      <c r="I58" s="107"/>
      <c r="J58" s="107"/>
      <c r="K58" s="107"/>
      <c r="L58" s="189"/>
    </row>
    <row r="59" spans="1:12" ht="5.0999999999999996" customHeight="1" x14ac:dyDescent="0.25">
      <c r="A59" s="105"/>
      <c r="B59" s="214"/>
      <c r="C59" s="209"/>
      <c r="D59" s="51"/>
      <c r="E59" s="112"/>
      <c r="F59" s="112"/>
      <c r="G59" s="112"/>
      <c r="H59" s="109"/>
      <c r="I59" s="112"/>
      <c r="J59" s="112"/>
      <c r="K59" s="112"/>
      <c r="L59" s="111"/>
    </row>
    <row r="60" spans="1:12" ht="15.9" customHeight="1" x14ac:dyDescent="0.25">
      <c r="A60" s="105"/>
      <c r="B60" s="214"/>
      <c r="C60" s="209"/>
      <c r="D60" s="186" t="s">
        <v>53</v>
      </c>
      <c r="E60" s="112"/>
      <c r="F60" s="96">
        <v>654654</v>
      </c>
      <c r="G60" s="112"/>
      <c r="H60" s="190" t="s">
        <v>82</v>
      </c>
      <c r="I60" s="112"/>
      <c r="J60" s="114" t="s">
        <v>47</v>
      </c>
      <c r="K60" s="112"/>
      <c r="L60" s="115" t="s">
        <v>46</v>
      </c>
    </row>
    <row r="61" spans="1:12" ht="5.0999999999999996" customHeight="1" x14ac:dyDescent="0.25">
      <c r="A61" s="105"/>
      <c r="B61" s="214"/>
      <c r="C61" s="225"/>
      <c r="D61" s="188"/>
      <c r="E61" s="107"/>
      <c r="F61" s="107"/>
      <c r="G61" s="107"/>
      <c r="H61" s="106"/>
      <c r="I61" s="107"/>
      <c r="J61" s="107"/>
      <c r="K61" s="107"/>
      <c r="L61" s="189"/>
    </row>
    <row r="62" spans="1:12" ht="5.0999999999999996" customHeight="1" x14ac:dyDescent="0.25">
      <c r="A62" s="105"/>
      <c r="B62" s="214"/>
      <c r="C62" s="209"/>
      <c r="D62" s="51"/>
      <c r="E62" s="112"/>
      <c r="F62" s="112"/>
      <c r="G62" s="112"/>
      <c r="H62" s="109"/>
      <c r="I62" s="112"/>
      <c r="J62" s="112"/>
      <c r="K62" s="112"/>
      <c r="L62" s="111"/>
    </row>
    <row r="63" spans="1:12" ht="15.9" customHeight="1" x14ac:dyDescent="0.25">
      <c r="A63" s="105"/>
      <c r="B63" s="214"/>
      <c r="C63" s="209"/>
      <c r="D63" s="186" t="s">
        <v>54</v>
      </c>
      <c r="E63" s="112"/>
      <c r="F63" s="56">
        <v>10000</v>
      </c>
      <c r="G63" s="112"/>
      <c r="H63" s="190" t="s">
        <v>46</v>
      </c>
      <c r="I63" s="112"/>
      <c r="J63" s="114" t="s">
        <v>47</v>
      </c>
      <c r="K63" s="112"/>
      <c r="L63" s="115" t="s">
        <v>46</v>
      </c>
    </row>
    <row r="64" spans="1:12" ht="5.0999999999999996" customHeight="1" x14ac:dyDescent="0.25">
      <c r="A64" s="105"/>
      <c r="B64" s="214"/>
      <c r="C64" s="225"/>
      <c r="D64" s="188"/>
      <c r="E64" s="107"/>
      <c r="F64" s="107"/>
      <c r="G64" s="107"/>
      <c r="H64" s="106"/>
      <c r="I64" s="107"/>
      <c r="J64" s="107"/>
      <c r="K64" s="107"/>
      <c r="L64" s="189"/>
    </row>
    <row r="65" spans="1:12" ht="5.0999999999999996" customHeight="1" x14ac:dyDescent="0.25">
      <c r="A65" s="105"/>
      <c r="B65" s="214"/>
      <c r="C65" s="209"/>
      <c r="D65" s="51"/>
      <c r="E65" s="112"/>
      <c r="F65" s="112"/>
      <c r="G65" s="112"/>
      <c r="H65" s="109"/>
      <c r="I65" s="112"/>
      <c r="J65" s="112"/>
      <c r="K65" s="112"/>
      <c r="L65" s="111"/>
    </row>
    <row r="66" spans="1:12" ht="15.9" customHeight="1" x14ac:dyDescent="0.25">
      <c r="A66" s="105"/>
      <c r="B66" s="214"/>
      <c r="C66" s="209"/>
      <c r="D66" s="186" t="s">
        <v>55</v>
      </c>
      <c r="E66" s="112"/>
      <c r="F66" s="56">
        <v>10000</v>
      </c>
      <c r="G66" s="112"/>
      <c r="H66" s="190" t="s">
        <v>83</v>
      </c>
      <c r="I66" s="112"/>
      <c r="J66" s="114" t="s">
        <v>47</v>
      </c>
      <c r="K66" s="112"/>
      <c r="L66" s="115" t="s">
        <v>46</v>
      </c>
    </row>
    <row r="67" spans="1:12" ht="5.0999999999999996" customHeight="1" x14ac:dyDescent="0.25">
      <c r="A67" s="105"/>
      <c r="B67" s="214"/>
      <c r="C67" s="225"/>
      <c r="D67" s="188"/>
      <c r="E67" s="107"/>
      <c r="F67" s="107"/>
      <c r="G67" s="107"/>
      <c r="H67" s="106"/>
      <c r="I67" s="107"/>
      <c r="J67" s="107"/>
      <c r="K67" s="107"/>
      <c r="L67" s="189"/>
    </row>
    <row r="68" spans="1:12" ht="5.0999999999999996" customHeight="1" x14ac:dyDescent="0.25">
      <c r="A68" s="105"/>
      <c r="B68" s="214"/>
      <c r="C68" s="209"/>
      <c r="D68" s="51"/>
      <c r="E68" s="112"/>
      <c r="F68" s="112"/>
      <c r="G68" s="112"/>
      <c r="H68" s="109"/>
      <c r="I68" s="112"/>
      <c r="J68" s="112"/>
      <c r="K68" s="112"/>
      <c r="L68" s="111"/>
    </row>
    <row r="69" spans="1:12" ht="15.9" customHeight="1" x14ac:dyDescent="0.25">
      <c r="A69" s="105"/>
      <c r="B69" s="214"/>
      <c r="C69" s="209"/>
      <c r="D69" s="186" t="s">
        <v>56</v>
      </c>
      <c r="E69" s="112"/>
      <c r="F69" s="92">
        <v>10000</v>
      </c>
      <c r="G69" s="112"/>
      <c r="H69" s="190" t="s">
        <v>84</v>
      </c>
      <c r="I69" s="112"/>
      <c r="J69" s="114" t="s">
        <v>47</v>
      </c>
      <c r="K69" s="112"/>
      <c r="L69" s="115" t="s">
        <v>70</v>
      </c>
    </row>
    <row r="70" spans="1:12" ht="5.0999999999999996" customHeight="1" x14ac:dyDescent="0.25">
      <c r="A70" s="105"/>
      <c r="B70" s="214"/>
      <c r="C70" s="225"/>
      <c r="D70" s="188"/>
      <c r="E70" s="107"/>
      <c r="F70" s="107"/>
      <c r="G70" s="107"/>
      <c r="H70" s="106"/>
      <c r="I70" s="107"/>
      <c r="J70" s="107"/>
      <c r="K70" s="107"/>
      <c r="L70" s="189"/>
    </row>
    <row r="71" spans="1:12" ht="5.0999999999999996" customHeight="1" x14ac:dyDescent="0.25">
      <c r="A71" s="105"/>
      <c r="B71" s="214"/>
      <c r="C71" s="209"/>
      <c r="D71" s="51"/>
      <c r="E71" s="112"/>
      <c r="F71" s="112"/>
      <c r="G71" s="112"/>
      <c r="H71" s="109"/>
      <c r="I71" s="112"/>
      <c r="J71" s="112"/>
      <c r="K71" s="112"/>
      <c r="L71" s="111"/>
    </row>
    <row r="72" spans="1:12" ht="15.9" customHeight="1" x14ac:dyDescent="0.25">
      <c r="A72" s="105"/>
      <c r="B72" s="214"/>
      <c r="C72" s="209"/>
      <c r="D72" s="186" t="s">
        <v>57</v>
      </c>
      <c r="E72" s="112"/>
      <c r="F72" s="112"/>
      <c r="G72" s="112"/>
      <c r="H72" s="109"/>
      <c r="I72" s="112"/>
      <c r="J72" s="112"/>
      <c r="K72" s="112"/>
      <c r="L72" s="111"/>
    </row>
    <row r="73" spans="1:12" ht="5.0999999999999996" customHeight="1" x14ac:dyDescent="0.25">
      <c r="A73" s="105"/>
      <c r="B73" s="214"/>
      <c r="C73" s="185"/>
      <c r="D73" s="186"/>
      <c r="E73" s="112"/>
      <c r="F73" s="112"/>
      <c r="G73" s="112"/>
      <c r="H73" s="109"/>
      <c r="I73" s="112"/>
      <c r="J73" s="112"/>
      <c r="K73" s="112"/>
      <c r="L73" s="111"/>
    </row>
    <row r="74" spans="1:12" ht="15.9" customHeight="1" x14ac:dyDescent="0.25">
      <c r="A74" s="105"/>
      <c r="B74" s="214"/>
      <c r="C74" s="185"/>
      <c r="D74" s="118" t="s">
        <v>71</v>
      </c>
      <c r="E74" s="112"/>
      <c r="F74" s="159" t="s">
        <v>77</v>
      </c>
      <c r="G74" s="112"/>
      <c r="H74" s="190" t="s">
        <v>78</v>
      </c>
      <c r="I74" s="112"/>
      <c r="J74" s="114" t="s">
        <v>47</v>
      </c>
      <c r="K74" s="112"/>
      <c r="L74" s="115" t="s">
        <v>70</v>
      </c>
    </row>
    <row r="75" spans="1:12" ht="5.0999999999999996" customHeight="1" x14ac:dyDescent="0.25">
      <c r="A75" s="105"/>
      <c r="B75" s="214"/>
      <c r="C75" s="185"/>
      <c r="D75" s="117"/>
      <c r="E75" s="107"/>
      <c r="F75" s="125"/>
      <c r="G75" s="107"/>
      <c r="H75" s="106"/>
      <c r="I75" s="107"/>
      <c r="J75" s="107"/>
      <c r="K75" s="107"/>
      <c r="L75" s="189"/>
    </row>
    <row r="76" spans="1:12" ht="5.0999999999999996" customHeight="1" x14ac:dyDescent="0.25">
      <c r="A76" s="105"/>
      <c r="B76" s="214"/>
      <c r="C76" s="185"/>
      <c r="D76" s="186"/>
      <c r="E76" s="112"/>
      <c r="F76" s="126"/>
      <c r="G76" s="112"/>
      <c r="H76" s="109"/>
      <c r="I76" s="112"/>
      <c r="J76" s="112"/>
      <c r="K76" s="112"/>
      <c r="L76" s="111"/>
    </row>
    <row r="77" spans="1:12" ht="15.9" customHeight="1" x14ac:dyDescent="0.25">
      <c r="A77" s="105"/>
      <c r="B77" s="214"/>
      <c r="C77" s="185"/>
      <c r="D77" s="118" t="s">
        <v>72</v>
      </c>
      <c r="E77" s="112"/>
      <c r="F77" s="159" t="s">
        <v>77</v>
      </c>
      <c r="G77" s="112"/>
      <c r="H77" s="190" t="s">
        <v>78</v>
      </c>
      <c r="I77" s="112"/>
      <c r="J77" s="114" t="s">
        <v>47</v>
      </c>
      <c r="K77" s="112"/>
      <c r="L77" s="115" t="s">
        <v>70</v>
      </c>
    </row>
    <row r="78" spans="1:12" ht="5.0999999999999996" customHeight="1" x14ac:dyDescent="0.25">
      <c r="A78" s="105"/>
      <c r="B78" s="214"/>
      <c r="C78" s="185"/>
      <c r="D78" s="117"/>
      <c r="E78" s="107"/>
      <c r="F78" s="125"/>
      <c r="G78" s="107"/>
      <c r="H78" s="106"/>
      <c r="I78" s="107"/>
      <c r="J78" s="107"/>
      <c r="K78" s="107"/>
      <c r="L78" s="189"/>
    </row>
    <row r="79" spans="1:12" ht="5.0999999999999996" customHeight="1" x14ac:dyDescent="0.25">
      <c r="A79" s="105"/>
      <c r="B79" s="214"/>
      <c r="C79" s="185"/>
      <c r="D79" s="186"/>
      <c r="E79" s="112"/>
      <c r="F79" s="126"/>
      <c r="G79" s="112"/>
      <c r="H79" s="109"/>
      <c r="I79" s="112"/>
      <c r="J79" s="112"/>
      <c r="K79" s="112"/>
      <c r="L79" s="111"/>
    </row>
    <row r="80" spans="1:12" ht="15.9" customHeight="1" x14ac:dyDescent="0.25">
      <c r="A80" s="105"/>
      <c r="B80" s="214"/>
      <c r="C80" s="185"/>
      <c r="D80" s="118" t="s">
        <v>73</v>
      </c>
      <c r="E80" s="112"/>
      <c r="F80" s="159" t="s">
        <v>77</v>
      </c>
      <c r="G80" s="112"/>
      <c r="H80" s="190" t="s">
        <v>78</v>
      </c>
      <c r="I80" s="112"/>
      <c r="J80" s="114" t="s">
        <v>47</v>
      </c>
      <c r="K80" s="112"/>
      <c r="L80" s="115" t="s">
        <v>70</v>
      </c>
    </row>
    <row r="81" spans="1:12" ht="5.0999999999999996" customHeight="1" x14ac:dyDescent="0.25">
      <c r="A81" s="105"/>
      <c r="B81" s="214"/>
      <c r="C81" s="185"/>
      <c r="D81" s="117"/>
      <c r="E81" s="107"/>
      <c r="F81" s="125"/>
      <c r="G81" s="107"/>
      <c r="H81" s="106"/>
      <c r="I81" s="107"/>
      <c r="J81" s="107"/>
      <c r="K81" s="107"/>
      <c r="L81" s="189"/>
    </row>
    <row r="82" spans="1:12" ht="5.0999999999999996" customHeight="1" x14ac:dyDescent="0.25">
      <c r="A82" s="105"/>
      <c r="B82" s="214"/>
      <c r="C82" s="185"/>
      <c r="D82" s="186"/>
      <c r="E82" s="112"/>
      <c r="F82" s="126"/>
      <c r="G82" s="112"/>
      <c r="H82" s="109"/>
      <c r="I82" s="112"/>
      <c r="J82" s="112"/>
      <c r="K82" s="112"/>
      <c r="L82" s="111"/>
    </row>
    <row r="83" spans="1:12" ht="15.9" customHeight="1" x14ac:dyDescent="0.25">
      <c r="A83" s="105"/>
      <c r="B83" s="214"/>
      <c r="C83" s="185"/>
      <c r="D83" s="118" t="s">
        <v>74</v>
      </c>
      <c r="E83" s="112"/>
      <c r="F83" s="159" t="s">
        <v>77</v>
      </c>
      <c r="G83" s="112"/>
      <c r="H83" s="190" t="s">
        <v>78</v>
      </c>
      <c r="I83" s="112"/>
      <c r="J83" s="114" t="s">
        <v>47</v>
      </c>
      <c r="K83" s="112"/>
      <c r="L83" s="115" t="s">
        <v>70</v>
      </c>
    </row>
    <row r="84" spans="1:12" ht="5.0999999999999996" customHeight="1" x14ac:dyDescent="0.25">
      <c r="A84" s="105"/>
      <c r="B84" s="214"/>
      <c r="C84" s="185"/>
      <c r="D84" s="117"/>
      <c r="E84" s="107"/>
      <c r="F84" s="125"/>
      <c r="G84" s="107"/>
      <c r="H84" s="106"/>
      <c r="I84" s="107"/>
      <c r="J84" s="107"/>
      <c r="K84" s="107"/>
      <c r="L84" s="189"/>
    </row>
    <row r="85" spans="1:12" ht="5.0999999999999996" customHeight="1" x14ac:dyDescent="0.25">
      <c r="A85" s="105"/>
      <c r="B85" s="214"/>
      <c r="C85" s="185"/>
      <c r="D85" s="186"/>
      <c r="E85" s="112"/>
      <c r="F85" s="126"/>
      <c r="G85" s="112"/>
      <c r="H85" s="109"/>
      <c r="I85" s="112"/>
      <c r="J85" s="112"/>
      <c r="K85" s="112"/>
      <c r="L85" s="111"/>
    </row>
    <row r="86" spans="1:12" ht="15.9" customHeight="1" x14ac:dyDescent="0.25">
      <c r="A86" s="105"/>
      <c r="B86" s="214"/>
      <c r="C86" s="185"/>
      <c r="D86" s="118" t="s">
        <v>75</v>
      </c>
      <c r="E86" s="112"/>
      <c r="F86" s="159" t="s">
        <v>77</v>
      </c>
      <c r="G86" s="112"/>
      <c r="H86" s="190" t="s">
        <v>78</v>
      </c>
      <c r="I86" s="112"/>
      <c r="J86" s="114" t="s">
        <v>47</v>
      </c>
      <c r="K86" s="112"/>
      <c r="L86" s="115" t="s">
        <v>46</v>
      </c>
    </row>
    <row r="87" spans="1:12" ht="5.0999999999999996" customHeight="1" x14ac:dyDescent="0.25">
      <c r="A87" s="105"/>
      <c r="B87" s="214"/>
      <c r="C87" s="185"/>
      <c r="D87" s="117"/>
      <c r="E87" s="107"/>
      <c r="F87" s="125"/>
      <c r="G87" s="107"/>
      <c r="H87" s="106"/>
      <c r="I87" s="107"/>
      <c r="J87" s="107"/>
      <c r="K87" s="107"/>
      <c r="L87" s="189"/>
    </row>
    <row r="88" spans="1:12" ht="5.0999999999999996" customHeight="1" x14ac:dyDescent="0.25">
      <c r="A88" s="105"/>
      <c r="B88" s="214"/>
      <c r="C88" s="185"/>
      <c r="D88" s="186"/>
      <c r="E88" s="112"/>
      <c r="F88" s="126"/>
      <c r="G88" s="112"/>
      <c r="H88" s="109"/>
      <c r="I88" s="112"/>
      <c r="J88" s="112"/>
      <c r="K88" s="112"/>
      <c r="L88" s="111"/>
    </row>
    <row r="89" spans="1:12" ht="15.9" customHeight="1" x14ac:dyDescent="0.25">
      <c r="A89" s="105"/>
      <c r="B89" s="214"/>
      <c r="C89" s="185"/>
      <c r="D89" s="118" t="s">
        <v>76</v>
      </c>
      <c r="E89" s="112"/>
      <c r="F89" s="159" t="s">
        <v>77</v>
      </c>
      <c r="G89" s="112"/>
      <c r="H89" s="190" t="s">
        <v>78</v>
      </c>
      <c r="I89" s="112"/>
      <c r="J89" s="114" t="s">
        <v>47</v>
      </c>
      <c r="K89" s="112"/>
      <c r="L89" s="115" t="s">
        <v>46</v>
      </c>
    </row>
    <row r="90" spans="1:12" ht="5.0999999999999996" customHeight="1" x14ac:dyDescent="0.25">
      <c r="A90" s="105"/>
      <c r="B90" s="214"/>
      <c r="C90" s="185"/>
      <c r="D90" s="117"/>
      <c r="E90" s="107"/>
      <c r="F90" s="107"/>
      <c r="G90" s="107"/>
      <c r="H90" s="106"/>
      <c r="I90" s="107"/>
      <c r="J90" s="107"/>
      <c r="K90" s="107"/>
      <c r="L90" s="189"/>
    </row>
    <row r="91" spans="1:12" ht="5.0999999999999996" customHeight="1" x14ac:dyDescent="0.25">
      <c r="A91" s="105"/>
      <c r="B91" s="214"/>
      <c r="C91" s="185"/>
      <c r="D91" s="186"/>
      <c r="E91" s="112"/>
      <c r="F91" s="112"/>
      <c r="G91" s="112"/>
      <c r="H91" s="109"/>
      <c r="I91" s="112"/>
      <c r="J91" s="112"/>
      <c r="K91" s="112"/>
      <c r="L91" s="111"/>
    </row>
    <row r="92" spans="1:12" ht="15.9" customHeight="1" x14ac:dyDescent="0.25">
      <c r="A92" s="105"/>
      <c r="B92" s="214"/>
      <c r="C92" s="185"/>
      <c r="D92" s="118" t="s">
        <v>79</v>
      </c>
      <c r="E92" s="112"/>
      <c r="F92" s="137">
        <v>654654</v>
      </c>
      <c r="G92" s="112"/>
      <c r="H92" s="190" t="s">
        <v>119</v>
      </c>
      <c r="I92" s="112"/>
      <c r="J92" s="114" t="s">
        <v>47</v>
      </c>
      <c r="K92" s="112"/>
      <c r="L92" s="115" t="s">
        <v>46</v>
      </c>
    </row>
    <row r="93" spans="1:12" ht="5.0999999999999996" customHeight="1" x14ac:dyDescent="0.25">
      <c r="A93" s="105"/>
      <c r="B93" s="214"/>
      <c r="C93" s="185"/>
      <c r="D93" s="117"/>
      <c r="E93" s="107"/>
      <c r="F93" s="107"/>
      <c r="G93" s="107"/>
      <c r="H93" s="106"/>
      <c r="I93" s="107"/>
      <c r="J93" s="107"/>
      <c r="K93" s="107"/>
      <c r="L93" s="189"/>
    </row>
    <row r="94" spans="1:12" ht="5.0999999999999996" customHeight="1" x14ac:dyDescent="0.25">
      <c r="A94" s="105"/>
      <c r="B94" s="214"/>
      <c r="C94" s="185"/>
      <c r="D94" s="186"/>
      <c r="E94" s="112"/>
      <c r="F94" s="112"/>
      <c r="G94" s="112"/>
      <c r="H94" s="109"/>
      <c r="I94" s="112"/>
      <c r="J94" s="112"/>
      <c r="K94" s="112"/>
      <c r="L94" s="111"/>
    </row>
    <row r="95" spans="1:12" ht="15.9" customHeight="1" x14ac:dyDescent="0.25">
      <c r="A95" s="105"/>
      <c r="B95" s="214"/>
      <c r="C95" s="185"/>
      <c r="D95" s="118" t="s">
        <v>81</v>
      </c>
      <c r="E95" s="112"/>
      <c r="F95" s="137">
        <v>654654</v>
      </c>
      <c r="G95" s="112"/>
      <c r="H95" s="190" t="s">
        <v>119</v>
      </c>
      <c r="I95" s="112"/>
      <c r="J95" s="114" t="s">
        <v>47</v>
      </c>
      <c r="K95" s="112"/>
      <c r="L95" s="115" t="s">
        <v>46</v>
      </c>
    </row>
    <row r="96" spans="1:12" ht="5.0999999999999996" customHeight="1" x14ac:dyDescent="0.25">
      <c r="A96" s="105"/>
      <c r="B96" s="214"/>
      <c r="C96" s="185"/>
      <c r="D96" s="117"/>
      <c r="E96" s="107"/>
      <c r="F96" s="107"/>
      <c r="G96" s="107"/>
      <c r="H96" s="106"/>
      <c r="I96" s="107"/>
      <c r="J96" s="107"/>
      <c r="K96" s="107"/>
      <c r="L96" s="189"/>
    </row>
    <row r="97" spans="1:12" ht="5.0999999999999996" customHeight="1" x14ac:dyDescent="0.25">
      <c r="A97" s="105"/>
      <c r="B97" s="214"/>
      <c r="C97" s="185"/>
      <c r="D97" s="186"/>
      <c r="E97" s="112"/>
      <c r="F97" s="112"/>
      <c r="G97" s="112"/>
      <c r="H97" s="109"/>
      <c r="I97" s="112"/>
      <c r="J97" s="112"/>
      <c r="K97" s="112"/>
      <c r="L97" s="111"/>
    </row>
    <row r="98" spans="1:12" ht="15.9" customHeight="1" x14ac:dyDescent="0.25">
      <c r="A98" s="105"/>
      <c r="B98" s="214"/>
      <c r="C98" s="185"/>
      <c r="D98" s="118" t="s">
        <v>87</v>
      </c>
      <c r="E98" s="112"/>
      <c r="F98" s="137" t="s">
        <v>77</v>
      </c>
      <c r="G98" s="112"/>
      <c r="H98" s="190" t="s">
        <v>78</v>
      </c>
      <c r="I98" s="112"/>
      <c r="J98" s="114" t="s">
        <v>47</v>
      </c>
      <c r="K98" s="112"/>
      <c r="L98" s="115" t="s">
        <v>46</v>
      </c>
    </row>
    <row r="99" spans="1:12" ht="5.0999999999999996" customHeight="1" x14ac:dyDescent="0.25">
      <c r="A99" s="105"/>
      <c r="B99" s="214"/>
      <c r="C99" s="185"/>
      <c r="D99" s="117"/>
      <c r="E99" s="107"/>
      <c r="F99" s="107"/>
      <c r="G99" s="107"/>
      <c r="H99" s="106"/>
      <c r="I99" s="107"/>
      <c r="J99" s="107"/>
      <c r="K99" s="107"/>
      <c r="L99" s="189"/>
    </row>
    <row r="100" spans="1:12" ht="5.0999999999999996" customHeight="1" x14ac:dyDescent="0.25">
      <c r="A100" s="105"/>
      <c r="B100" s="214"/>
      <c r="C100" s="185"/>
      <c r="D100" s="186"/>
      <c r="E100" s="112"/>
      <c r="F100" s="112"/>
      <c r="G100" s="112"/>
      <c r="H100" s="109"/>
      <c r="I100" s="112"/>
      <c r="J100" s="112"/>
      <c r="K100" s="112"/>
      <c r="L100" s="111"/>
    </row>
    <row r="101" spans="1:12" ht="15.9" customHeight="1" x14ac:dyDescent="0.25">
      <c r="A101" s="105"/>
      <c r="B101" s="214"/>
      <c r="C101" s="185"/>
      <c r="D101" s="118" t="s">
        <v>89</v>
      </c>
      <c r="E101" s="112"/>
      <c r="F101" s="168">
        <v>6.5</v>
      </c>
      <c r="G101" s="112"/>
      <c r="H101" s="190" t="s">
        <v>90</v>
      </c>
      <c r="I101" s="112"/>
      <c r="J101" s="114" t="s">
        <v>77</v>
      </c>
      <c r="K101" s="112"/>
      <c r="L101" s="115" t="s">
        <v>46</v>
      </c>
    </row>
    <row r="102" spans="1:12" ht="5.0999999999999996" customHeight="1" x14ac:dyDescent="0.25">
      <c r="A102" s="105"/>
      <c r="B102" s="214"/>
      <c r="C102" s="185"/>
      <c r="D102" s="117"/>
      <c r="E102" s="107"/>
      <c r="F102" s="107"/>
      <c r="G102" s="107"/>
      <c r="H102" s="106"/>
      <c r="I102" s="107"/>
      <c r="J102" s="107"/>
      <c r="K102" s="107"/>
      <c r="L102" s="189"/>
    </row>
    <row r="103" spans="1:12" ht="5.0999999999999996" customHeight="1" x14ac:dyDescent="0.25">
      <c r="A103" s="105"/>
      <c r="B103" s="214"/>
      <c r="C103" s="185"/>
      <c r="D103" s="186"/>
      <c r="E103" s="112"/>
      <c r="F103" s="112"/>
      <c r="G103" s="112"/>
      <c r="H103" s="109"/>
      <c r="I103" s="112"/>
      <c r="J103" s="112"/>
      <c r="K103" s="112"/>
      <c r="L103" s="111"/>
    </row>
    <row r="104" spans="1:12" ht="15.9" customHeight="1" x14ac:dyDescent="0.25">
      <c r="A104" s="105"/>
      <c r="B104" s="214"/>
      <c r="C104" s="185"/>
      <c r="D104" s="118" t="s">
        <v>91</v>
      </c>
      <c r="E104" s="112"/>
      <c r="F104" s="168">
        <v>6.5</v>
      </c>
      <c r="G104" s="112"/>
      <c r="H104" s="190" t="s">
        <v>90</v>
      </c>
      <c r="I104" s="112"/>
      <c r="J104" s="114" t="s">
        <v>77</v>
      </c>
      <c r="K104" s="112"/>
      <c r="L104" s="115" t="s">
        <v>46</v>
      </c>
    </row>
    <row r="105" spans="1:12" ht="5.0999999999999996" customHeight="1" x14ac:dyDescent="0.25">
      <c r="A105" s="105"/>
      <c r="B105" s="214"/>
      <c r="C105" s="185"/>
      <c r="D105" s="117"/>
      <c r="E105" s="107"/>
      <c r="F105" s="107"/>
      <c r="G105" s="107"/>
      <c r="H105" s="106"/>
      <c r="I105" s="107"/>
      <c r="J105" s="107"/>
      <c r="K105" s="107"/>
      <c r="L105" s="189"/>
    </row>
    <row r="106" spans="1:12" ht="5.0999999999999996" customHeight="1" x14ac:dyDescent="0.25">
      <c r="A106" s="105"/>
      <c r="B106" s="214"/>
      <c r="C106" s="185"/>
      <c r="D106" s="186"/>
      <c r="E106" s="112"/>
      <c r="F106" s="112"/>
      <c r="G106" s="112"/>
      <c r="H106" s="109"/>
      <c r="I106" s="112"/>
      <c r="J106" s="112"/>
      <c r="K106" s="112"/>
      <c r="L106" s="111"/>
    </row>
    <row r="107" spans="1:12" ht="15.9" customHeight="1" x14ac:dyDescent="0.25">
      <c r="A107" s="105"/>
      <c r="B107" s="214"/>
      <c r="C107" s="185"/>
      <c r="D107" s="118" t="s">
        <v>22</v>
      </c>
      <c r="E107" s="112"/>
      <c r="F107" s="103">
        <v>654654</v>
      </c>
      <c r="G107" s="112"/>
      <c r="H107" s="190" t="s">
        <v>82</v>
      </c>
      <c r="I107" s="112"/>
      <c r="J107" s="114" t="s">
        <v>77</v>
      </c>
      <c r="K107" s="112"/>
      <c r="L107" s="115" t="s">
        <v>46</v>
      </c>
    </row>
    <row r="108" spans="1:12" ht="5.0999999999999996" customHeight="1" x14ac:dyDescent="0.25">
      <c r="A108" s="105"/>
      <c r="B108" s="214"/>
      <c r="C108" s="185"/>
      <c r="D108" s="117"/>
      <c r="E108" s="107"/>
      <c r="F108" s="107"/>
      <c r="G108" s="107"/>
      <c r="H108" s="106"/>
      <c r="I108" s="107"/>
      <c r="J108" s="107"/>
      <c r="K108" s="107"/>
      <c r="L108" s="189"/>
    </row>
    <row r="109" spans="1:12" ht="5.0999999999999996" customHeight="1" x14ac:dyDescent="0.25">
      <c r="A109" s="105"/>
      <c r="B109" s="214"/>
      <c r="C109" s="185"/>
      <c r="D109" s="186"/>
      <c r="E109" s="112"/>
      <c r="F109" s="112"/>
      <c r="G109" s="112"/>
      <c r="H109" s="109"/>
      <c r="I109" s="112"/>
      <c r="J109" s="112"/>
      <c r="K109" s="112"/>
      <c r="L109" s="111"/>
    </row>
    <row r="110" spans="1:12" ht="15.9" customHeight="1" x14ac:dyDescent="0.25">
      <c r="A110" s="105"/>
      <c r="B110" s="214"/>
      <c r="C110" s="185"/>
      <c r="D110" s="118" t="s">
        <v>98</v>
      </c>
      <c r="E110" s="112"/>
      <c r="F110" s="176">
        <v>654654</v>
      </c>
      <c r="G110" s="112"/>
      <c r="H110" s="190" t="s">
        <v>46</v>
      </c>
      <c r="I110" s="112"/>
      <c r="J110" s="114" t="s">
        <v>77</v>
      </c>
      <c r="K110" s="112"/>
      <c r="L110" s="115" t="s">
        <v>46</v>
      </c>
    </row>
    <row r="111" spans="1:12" ht="5.0999999999999996" customHeight="1" x14ac:dyDescent="0.25">
      <c r="A111" s="105"/>
      <c r="B111" s="214"/>
      <c r="C111" s="185"/>
      <c r="D111" s="117"/>
      <c r="E111" s="107"/>
      <c r="F111" s="107"/>
      <c r="G111" s="107"/>
      <c r="H111" s="106"/>
      <c r="I111" s="107"/>
      <c r="J111" s="107"/>
      <c r="K111" s="107"/>
      <c r="L111" s="189"/>
    </row>
    <row r="112" spans="1:12" ht="5.0999999999999996" customHeight="1" x14ac:dyDescent="0.25">
      <c r="A112" s="105"/>
      <c r="B112" s="214"/>
      <c r="C112" s="185"/>
      <c r="D112" s="186"/>
      <c r="E112" s="112"/>
      <c r="F112" s="112"/>
      <c r="G112" s="112"/>
      <c r="H112" s="109"/>
      <c r="I112" s="112"/>
      <c r="J112" s="112"/>
      <c r="K112" s="112"/>
      <c r="L112" s="111"/>
    </row>
    <row r="113" spans="1:12" ht="15.9" customHeight="1" x14ac:dyDescent="0.25">
      <c r="A113" s="105"/>
      <c r="B113" s="214"/>
      <c r="C113" s="185"/>
      <c r="D113" s="118" t="s">
        <v>85</v>
      </c>
      <c r="E113" s="112"/>
      <c r="F113" s="137">
        <v>654654</v>
      </c>
      <c r="G113" s="112"/>
      <c r="H113" s="190" t="s">
        <v>82</v>
      </c>
      <c r="I113" s="112"/>
      <c r="J113" s="114" t="s">
        <v>77</v>
      </c>
      <c r="K113" s="112"/>
      <c r="L113" s="115" t="s">
        <v>46</v>
      </c>
    </row>
    <row r="114" spans="1:12" ht="5.0999999999999996" customHeight="1" x14ac:dyDescent="0.25">
      <c r="A114" s="105"/>
      <c r="B114" s="214"/>
      <c r="C114" s="185"/>
      <c r="D114" s="117"/>
      <c r="E114" s="107"/>
      <c r="F114" s="107"/>
      <c r="G114" s="107"/>
      <c r="H114" s="106"/>
      <c r="I114" s="107"/>
      <c r="J114" s="107"/>
      <c r="K114" s="107"/>
      <c r="L114" s="189"/>
    </row>
    <row r="115" spans="1:12" ht="5.0999999999999996" customHeight="1" x14ac:dyDescent="0.25">
      <c r="A115" s="105"/>
      <c r="B115" s="214"/>
      <c r="C115" s="185"/>
      <c r="D115" s="186"/>
      <c r="E115" s="112"/>
      <c r="F115" s="112"/>
      <c r="G115" s="112"/>
      <c r="H115" s="109"/>
      <c r="I115" s="112"/>
      <c r="J115" s="112"/>
      <c r="K115" s="112"/>
      <c r="L115" s="111"/>
    </row>
    <row r="116" spans="1:12" ht="15.9" customHeight="1" x14ac:dyDescent="0.25">
      <c r="A116" s="105"/>
      <c r="B116" s="214"/>
      <c r="C116" s="185"/>
      <c r="D116" s="118" t="s">
        <v>120</v>
      </c>
      <c r="E116" s="112"/>
      <c r="F116" s="137">
        <v>654654</v>
      </c>
      <c r="G116" s="112"/>
      <c r="H116" s="190" t="s">
        <v>82</v>
      </c>
      <c r="I116" s="112"/>
      <c r="J116" s="114" t="s">
        <v>77</v>
      </c>
      <c r="K116" s="112"/>
      <c r="L116" s="115" t="s">
        <v>46</v>
      </c>
    </row>
    <row r="117" spans="1:12" ht="5.0999999999999996" customHeight="1" x14ac:dyDescent="0.25">
      <c r="A117" s="105"/>
      <c r="B117" s="214"/>
      <c r="C117" s="185"/>
      <c r="D117" s="117"/>
      <c r="E117" s="107"/>
      <c r="F117" s="107"/>
      <c r="G117" s="107"/>
      <c r="H117" s="106"/>
      <c r="I117" s="107"/>
      <c r="J117" s="107"/>
      <c r="K117" s="107"/>
      <c r="L117" s="189"/>
    </row>
    <row r="118" spans="1:12" ht="5.0999999999999996" customHeight="1" x14ac:dyDescent="0.25">
      <c r="A118" s="105"/>
      <c r="B118" s="214"/>
      <c r="C118" s="185"/>
      <c r="D118" s="186"/>
      <c r="E118" s="112"/>
      <c r="F118" s="112"/>
      <c r="G118" s="112"/>
      <c r="H118" s="109"/>
      <c r="I118" s="112"/>
      <c r="J118" s="112"/>
      <c r="K118" s="112"/>
      <c r="L118" s="111"/>
    </row>
    <row r="119" spans="1:12" ht="15.9" customHeight="1" x14ac:dyDescent="0.25">
      <c r="A119" s="105"/>
      <c r="B119" s="214"/>
      <c r="C119" s="185"/>
      <c r="D119" s="118" t="s">
        <v>121</v>
      </c>
      <c r="E119" s="112"/>
      <c r="F119" s="137">
        <v>654654</v>
      </c>
      <c r="G119" s="112"/>
      <c r="H119" s="190" t="s">
        <v>46</v>
      </c>
      <c r="I119" s="112"/>
      <c r="J119" s="114" t="s">
        <v>47</v>
      </c>
      <c r="K119" s="112"/>
      <c r="L119" s="115" t="s">
        <v>46</v>
      </c>
    </row>
    <row r="120" spans="1:12" ht="5.0999999999999996" customHeight="1" x14ac:dyDescent="0.25">
      <c r="A120" s="105"/>
      <c r="B120" s="214"/>
      <c r="C120" s="185"/>
      <c r="D120" s="117"/>
      <c r="E120" s="107"/>
      <c r="F120" s="107"/>
      <c r="G120" s="107"/>
      <c r="H120" s="106"/>
      <c r="I120" s="107"/>
      <c r="J120" s="107"/>
      <c r="K120" s="107"/>
      <c r="L120" s="189"/>
    </row>
    <row r="121" spans="1:12" ht="5.0999999999999996" customHeight="1" x14ac:dyDescent="0.25">
      <c r="A121" s="105"/>
      <c r="B121" s="214"/>
      <c r="C121" s="185"/>
      <c r="D121" s="186"/>
      <c r="E121" s="112"/>
      <c r="F121" s="112"/>
      <c r="G121" s="112"/>
      <c r="H121" s="109"/>
      <c r="I121" s="112"/>
      <c r="J121" s="112"/>
      <c r="K121" s="112"/>
      <c r="L121" s="111"/>
    </row>
    <row r="122" spans="1:12" ht="15.9" customHeight="1" x14ac:dyDescent="0.25">
      <c r="A122" s="105"/>
      <c r="B122" s="214"/>
      <c r="C122" s="185"/>
      <c r="D122" s="118" t="s">
        <v>127</v>
      </c>
      <c r="E122" s="112"/>
      <c r="F122" s="194">
        <v>10000</v>
      </c>
      <c r="G122" s="112"/>
      <c r="H122" s="190" t="s">
        <v>46</v>
      </c>
      <c r="I122" s="112"/>
      <c r="J122" s="114" t="s">
        <v>47</v>
      </c>
      <c r="K122" s="112"/>
      <c r="L122" s="115" t="s">
        <v>46</v>
      </c>
    </row>
    <row r="123" spans="1:12" ht="5.0999999999999996" customHeight="1" x14ac:dyDescent="0.25">
      <c r="A123" s="105"/>
      <c r="B123" s="214"/>
      <c r="C123" s="185"/>
      <c r="D123" s="117"/>
      <c r="E123" s="107"/>
      <c r="F123" s="107"/>
      <c r="G123" s="107"/>
      <c r="H123" s="106"/>
      <c r="I123" s="107"/>
      <c r="J123" s="107"/>
      <c r="K123" s="107"/>
      <c r="L123" s="189"/>
    </row>
    <row r="124" spans="1:12" ht="5.0999999999999996" customHeight="1" x14ac:dyDescent="0.25">
      <c r="A124" s="105"/>
      <c r="B124" s="214"/>
      <c r="C124" s="185"/>
      <c r="D124" s="186"/>
      <c r="E124" s="112"/>
      <c r="F124" s="112"/>
      <c r="G124" s="112"/>
      <c r="H124" s="109"/>
      <c r="I124" s="112"/>
      <c r="J124" s="112"/>
      <c r="K124" s="112"/>
      <c r="L124" s="111"/>
    </row>
    <row r="125" spans="1:12" ht="15.9" customHeight="1" x14ac:dyDescent="0.25">
      <c r="A125" s="105"/>
      <c r="B125" s="214"/>
      <c r="C125" s="185"/>
      <c r="D125" s="118" t="s">
        <v>134</v>
      </c>
      <c r="E125" s="112"/>
      <c r="F125" s="194">
        <v>10000</v>
      </c>
      <c r="G125" s="112"/>
      <c r="H125" s="190" t="s">
        <v>46</v>
      </c>
      <c r="I125" s="112"/>
      <c r="J125" s="114" t="s">
        <v>47</v>
      </c>
      <c r="K125" s="112"/>
      <c r="L125" s="115" t="s">
        <v>46</v>
      </c>
    </row>
    <row r="126" spans="1:12" ht="5.0999999999999996" customHeight="1" x14ac:dyDescent="0.25">
      <c r="A126" s="105"/>
      <c r="B126" s="214"/>
      <c r="C126" s="185"/>
      <c r="D126" s="117"/>
      <c r="E126" s="107"/>
      <c r="F126" s="107"/>
      <c r="G126" s="107"/>
      <c r="H126" s="106"/>
      <c r="I126" s="107"/>
      <c r="J126" s="107"/>
      <c r="K126" s="107"/>
      <c r="L126" s="189"/>
    </row>
    <row r="127" spans="1:12" ht="5.0999999999999996" customHeight="1" x14ac:dyDescent="0.25">
      <c r="A127" s="105"/>
      <c r="B127" s="214"/>
      <c r="C127" s="185"/>
      <c r="D127" s="186"/>
      <c r="E127" s="112"/>
      <c r="F127" s="112"/>
      <c r="G127" s="112"/>
      <c r="H127" s="109"/>
      <c r="I127" s="112"/>
      <c r="J127" s="112"/>
      <c r="K127" s="112"/>
      <c r="L127" s="111"/>
    </row>
    <row r="128" spans="1:12" ht="15.9" customHeight="1" x14ac:dyDescent="0.25">
      <c r="A128" s="105"/>
      <c r="B128" s="214"/>
      <c r="C128" s="185"/>
      <c r="D128" s="118" t="s">
        <v>135</v>
      </c>
      <c r="E128" s="112"/>
      <c r="F128" s="194">
        <v>10000</v>
      </c>
      <c r="G128" s="112"/>
      <c r="H128" s="190" t="s">
        <v>46</v>
      </c>
      <c r="I128" s="112"/>
      <c r="J128" s="114" t="s">
        <v>47</v>
      </c>
      <c r="K128" s="112"/>
      <c r="L128" s="115" t="s">
        <v>46</v>
      </c>
    </row>
    <row r="129" spans="1:12" ht="5.0999999999999996" customHeight="1" x14ac:dyDescent="0.25">
      <c r="A129" s="105"/>
      <c r="B129" s="214"/>
      <c r="C129" s="185"/>
      <c r="D129" s="117"/>
      <c r="E129" s="107"/>
      <c r="F129" s="107"/>
      <c r="G129" s="107"/>
      <c r="H129" s="106"/>
      <c r="I129" s="107"/>
      <c r="J129" s="107"/>
      <c r="K129" s="107"/>
      <c r="L129" s="189"/>
    </row>
    <row r="130" spans="1:12" ht="21.9" customHeight="1" x14ac:dyDescent="0.25">
      <c r="A130" s="105"/>
      <c r="B130" s="214"/>
      <c r="C130" s="185"/>
      <c r="D130" s="51"/>
      <c r="E130" s="51"/>
      <c r="F130" s="51"/>
      <c r="G130" s="51"/>
      <c r="H130" s="109"/>
      <c r="I130" s="51"/>
      <c r="J130" s="51"/>
      <c r="K130" s="51"/>
      <c r="L130" s="111"/>
    </row>
    <row r="131" spans="1:12" ht="5.0999999999999996" customHeight="1" thickBot="1" x14ac:dyDescent="0.3">
      <c r="A131" s="105"/>
      <c r="B131" s="215"/>
      <c r="C131" s="191"/>
      <c r="D131" s="64"/>
      <c r="E131" s="64"/>
      <c r="F131" s="64"/>
      <c r="G131" s="64"/>
      <c r="H131" s="68"/>
      <c r="I131" s="64"/>
      <c r="J131" s="64"/>
      <c r="K131" s="64"/>
      <c r="L131" s="65"/>
    </row>
    <row r="132" spans="1:12" ht="18" customHeight="1" x14ac:dyDescent="0.25">
      <c r="A132" s="105"/>
      <c r="B132" s="213" t="s">
        <v>44</v>
      </c>
      <c r="C132" s="51"/>
      <c r="D132" s="51"/>
      <c r="E132" s="51"/>
      <c r="F132" s="51"/>
      <c r="G132" s="51"/>
      <c r="H132" s="51"/>
      <c r="I132" s="51"/>
      <c r="J132" s="51"/>
      <c r="K132" s="51"/>
      <c r="L132" s="111"/>
    </row>
    <row r="133" spans="1:12" ht="17.100000000000001" customHeight="1" x14ac:dyDescent="0.25">
      <c r="A133" s="105"/>
      <c r="B133" s="214"/>
      <c r="C133" s="43"/>
      <c r="D133" s="106"/>
      <c r="E133" s="210" t="s">
        <v>41</v>
      </c>
      <c r="F133" s="211"/>
      <c r="G133" s="212"/>
      <c r="H133" s="42" t="s">
        <v>42</v>
      </c>
      <c r="I133" s="210" t="s">
        <v>43</v>
      </c>
      <c r="J133" s="211"/>
      <c r="K133" s="212"/>
      <c r="L133" s="53" t="s">
        <v>42</v>
      </c>
    </row>
    <row r="134" spans="1:12" ht="5.0999999999999996" customHeight="1" x14ac:dyDescent="0.25">
      <c r="A134" s="105"/>
      <c r="B134" s="214"/>
      <c r="C134" s="224"/>
      <c r="D134" s="51"/>
      <c r="E134" s="112"/>
      <c r="F134" s="112"/>
      <c r="G134" s="112"/>
      <c r="H134" s="47"/>
      <c r="I134" s="112"/>
      <c r="J134" s="112"/>
      <c r="K134" s="112"/>
      <c r="L134" s="111"/>
    </row>
    <row r="135" spans="1:12" ht="15.9" customHeight="1" x14ac:dyDescent="0.25">
      <c r="A135" s="105"/>
      <c r="B135" s="214"/>
      <c r="C135" s="209"/>
      <c r="D135" s="186" t="s">
        <v>52</v>
      </c>
      <c r="E135" s="112"/>
      <c r="F135" s="56">
        <v>10000</v>
      </c>
      <c r="G135" s="112"/>
      <c r="H135" s="190" t="s">
        <v>46</v>
      </c>
      <c r="I135" s="112"/>
      <c r="J135" s="114" t="s">
        <v>47</v>
      </c>
      <c r="K135" s="112"/>
      <c r="L135" s="115" t="s">
        <v>46</v>
      </c>
    </row>
    <row r="136" spans="1:12" ht="5.0999999999999996" customHeight="1" x14ac:dyDescent="0.25">
      <c r="A136" s="105"/>
      <c r="B136" s="214"/>
      <c r="C136" s="225"/>
      <c r="D136" s="188"/>
      <c r="E136" s="107"/>
      <c r="F136" s="107"/>
      <c r="G136" s="107"/>
      <c r="H136" s="106"/>
      <c r="I136" s="107"/>
      <c r="J136" s="107"/>
      <c r="K136" s="107"/>
      <c r="L136" s="189"/>
    </row>
    <row r="137" spans="1:12" ht="5.0999999999999996" customHeight="1" x14ac:dyDescent="0.25">
      <c r="A137" s="105"/>
      <c r="B137" s="214"/>
      <c r="C137" s="209"/>
      <c r="D137" s="51"/>
      <c r="E137" s="112"/>
      <c r="F137" s="112"/>
      <c r="G137" s="112"/>
      <c r="H137" s="109"/>
      <c r="I137" s="112"/>
      <c r="J137" s="112"/>
      <c r="K137" s="112"/>
      <c r="L137" s="111"/>
    </row>
    <row r="138" spans="1:12" ht="15.9" customHeight="1" x14ac:dyDescent="0.25">
      <c r="A138" s="105"/>
      <c r="B138" s="214"/>
      <c r="C138" s="209"/>
      <c r="D138" s="186" t="s">
        <v>53</v>
      </c>
      <c r="E138" s="112"/>
      <c r="F138" s="91">
        <v>10000</v>
      </c>
      <c r="G138" s="112"/>
      <c r="H138" s="190" t="s">
        <v>95</v>
      </c>
      <c r="I138" s="112"/>
      <c r="J138" s="114" t="s">
        <v>47</v>
      </c>
      <c r="K138" s="112"/>
      <c r="L138" s="115" t="s">
        <v>46</v>
      </c>
    </row>
    <row r="139" spans="1:12" ht="5.0999999999999996" customHeight="1" x14ac:dyDescent="0.25">
      <c r="A139" s="105"/>
      <c r="B139" s="214"/>
      <c r="C139" s="225"/>
      <c r="D139" s="188"/>
      <c r="E139" s="107"/>
      <c r="F139" s="107"/>
      <c r="G139" s="107"/>
      <c r="H139" s="106"/>
      <c r="I139" s="107"/>
      <c r="J139" s="107"/>
      <c r="K139" s="107"/>
      <c r="L139" s="189"/>
    </row>
    <row r="140" spans="1:12" ht="5.0999999999999996" customHeight="1" x14ac:dyDescent="0.25">
      <c r="A140" s="105"/>
      <c r="B140" s="214"/>
      <c r="C140" s="209"/>
      <c r="D140" s="51"/>
      <c r="E140" s="112"/>
      <c r="F140" s="112"/>
      <c r="G140" s="112"/>
      <c r="H140" s="109"/>
      <c r="I140" s="112"/>
      <c r="J140" s="112"/>
      <c r="K140" s="112"/>
      <c r="L140" s="111"/>
    </row>
    <row r="141" spans="1:12" ht="15.9" customHeight="1" x14ac:dyDescent="0.25">
      <c r="A141" s="105"/>
      <c r="B141" s="214"/>
      <c r="C141" s="209"/>
      <c r="D141" s="186" t="s">
        <v>54</v>
      </c>
      <c r="E141" s="112"/>
      <c r="F141" s="56">
        <v>10000</v>
      </c>
      <c r="G141" s="112"/>
      <c r="H141" s="190" t="s">
        <v>46</v>
      </c>
      <c r="I141" s="112"/>
      <c r="J141" s="114" t="s">
        <v>47</v>
      </c>
      <c r="K141" s="112"/>
      <c r="L141" s="115" t="s">
        <v>46</v>
      </c>
    </row>
    <row r="142" spans="1:12" ht="5.0999999999999996" customHeight="1" x14ac:dyDescent="0.25">
      <c r="A142" s="105"/>
      <c r="B142" s="214"/>
      <c r="C142" s="225"/>
      <c r="D142" s="188"/>
      <c r="E142" s="107"/>
      <c r="F142" s="107"/>
      <c r="G142" s="107"/>
      <c r="H142" s="106"/>
      <c r="I142" s="107"/>
      <c r="J142" s="107"/>
      <c r="K142" s="107"/>
      <c r="L142" s="189"/>
    </row>
    <row r="143" spans="1:12" ht="5.0999999999999996" customHeight="1" x14ac:dyDescent="0.25">
      <c r="A143" s="105"/>
      <c r="B143" s="214"/>
      <c r="C143" s="209"/>
      <c r="D143" s="51"/>
      <c r="E143" s="112"/>
      <c r="F143" s="112"/>
      <c r="G143" s="112"/>
      <c r="H143" s="109"/>
      <c r="I143" s="112"/>
      <c r="J143" s="112"/>
      <c r="K143" s="112"/>
      <c r="L143" s="111"/>
    </row>
    <row r="144" spans="1:12" ht="15.9" customHeight="1" x14ac:dyDescent="0.25">
      <c r="A144" s="105"/>
      <c r="B144" s="214"/>
      <c r="C144" s="209"/>
      <c r="D144" s="186" t="s">
        <v>55</v>
      </c>
      <c r="E144" s="112"/>
      <c r="F144" s="91">
        <v>10000</v>
      </c>
      <c r="G144" s="112"/>
      <c r="H144" s="190" t="s">
        <v>95</v>
      </c>
      <c r="I144" s="112"/>
      <c r="J144" s="114" t="s">
        <v>47</v>
      </c>
      <c r="K144" s="112"/>
      <c r="L144" s="115" t="s">
        <v>46</v>
      </c>
    </row>
    <row r="145" spans="1:12" ht="5.0999999999999996" customHeight="1" x14ac:dyDescent="0.25">
      <c r="A145" s="105"/>
      <c r="B145" s="214"/>
      <c r="C145" s="225"/>
      <c r="D145" s="188"/>
      <c r="E145" s="107"/>
      <c r="F145" s="107"/>
      <c r="G145" s="107"/>
      <c r="H145" s="106"/>
      <c r="I145" s="107"/>
      <c r="J145" s="107"/>
      <c r="K145" s="107"/>
      <c r="L145" s="189"/>
    </row>
    <row r="146" spans="1:12" ht="5.0999999999999996" customHeight="1" x14ac:dyDescent="0.25">
      <c r="A146" s="105"/>
      <c r="B146" s="214"/>
      <c r="C146" s="209"/>
      <c r="D146" s="51"/>
      <c r="E146" s="112"/>
      <c r="F146" s="112"/>
      <c r="G146" s="112"/>
      <c r="H146" s="109"/>
      <c r="I146" s="112"/>
      <c r="J146" s="112"/>
      <c r="K146" s="112"/>
      <c r="L146" s="111"/>
    </row>
    <row r="147" spans="1:12" ht="15.9" customHeight="1" x14ac:dyDescent="0.25">
      <c r="A147" s="105"/>
      <c r="B147" s="214"/>
      <c r="C147" s="209"/>
      <c r="D147" s="186" t="s">
        <v>56</v>
      </c>
      <c r="E147" s="112"/>
      <c r="F147" s="95">
        <v>10000</v>
      </c>
      <c r="G147" s="112"/>
      <c r="H147" s="190" t="s">
        <v>46</v>
      </c>
      <c r="I147" s="112"/>
      <c r="J147" s="114" t="s">
        <v>47</v>
      </c>
      <c r="K147" s="112"/>
      <c r="L147" s="115" t="s">
        <v>46</v>
      </c>
    </row>
    <row r="148" spans="1:12" ht="5.0999999999999996" customHeight="1" x14ac:dyDescent="0.25">
      <c r="A148" s="105"/>
      <c r="B148" s="214"/>
      <c r="C148" s="225"/>
      <c r="D148" s="188"/>
      <c r="E148" s="107"/>
      <c r="F148" s="107"/>
      <c r="G148" s="107"/>
      <c r="H148" s="106"/>
      <c r="I148" s="107"/>
      <c r="J148" s="107"/>
      <c r="K148" s="107"/>
      <c r="L148" s="189"/>
    </row>
    <row r="149" spans="1:12" ht="5.0999999999999996" customHeight="1" x14ac:dyDescent="0.25">
      <c r="A149" s="105"/>
      <c r="B149" s="214"/>
      <c r="C149" s="209"/>
      <c r="D149" s="51"/>
      <c r="E149" s="112"/>
      <c r="F149" s="112"/>
      <c r="G149" s="112"/>
      <c r="H149" s="109"/>
      <c r="I149" s="112"/>
      <c r="J149" s="112"/>
      <c r="K149" s="112"/>
      <c r="L149" s="111"/>
    </row>
    <row r="150" spans="1:12" ht="15.9" customHeight="1" x14ac:dyDescent="0.25">
      <c r="A150" s="105"/>
      <c r="B150" s="214"/>
      <c r="C150" s="209"/>
      <c r="D150" s="186" t="s">
        <v>57</v>
      </c>
      <c r="E150" s="112"/>
      <c r="F150" s="112"/>
      <c r="G150" s="112"/>
      <c r="H150" s="109"/>
      <c r="I150" s="112"/>
      <c r="J150" s="112"/>
      <c r="K150" s="112"/>
      <c r="L150" s="111"/>
    </row>
    <row r="151" spans="1:12" ht="5.0999999999999996" customHeight="1" x14ac:dyDescent="0.25">
      <c r="A151" s="105"/>
      <c r="B151" s="214"/>
      <c r="C151" s="185"/>
      <c r="D151" s="186"/>
      <c r="E151" s="112"/>
      <c r="F151" s="112"/>
      <c r="G151" s="112"/>
      <c r="H151" s="109"/>
      <c r="I151" s="112"/>
      <c r="J151" s="112"/>
      <c r="K151" s="112"/>
      <c r="L151" s="111"/>
    </row>
    <row r="152" spans="1:12" ht="15.9" customHeight="1" x14ac:dyDescent="0.25">
      <c r="A152" s="105"/>
      <c r="B152" s="214"/>
      <c r="C152" s="185"/>
      <c r="D152" s="118" t="s">
        <v>112</v>
      </c>
      <c r="E152" s="112"/>
      <c r="F152" s="137">
        <v>654654</v>
      </c>
      <c r="G152" s="112"/>
      <c r="H152" s="190" t="s">
        <v>82</v>
      </c>
      <c r="I152" s="112"/>
      <c r="J152" s="114" t="s">
        <v>77</v>
      </c>
      <c r="K152" s="112"/>
      <c r="L152" s="115" t="s">
        <v>46</v>
      </c>
    </row>
    <row r="153" spans="1:12" ht="5.0999999999999996" customHeight="1" x14ac:dyDescent="0.25">
      <c r="A153" s="105"/>
      <c r="B153" s="214"/>
      <c r="C153" s="185"/>
      <c r="D153" s="117"/>
      <c r="E153" s="107"/>
      <c r="F153" s="107"/>
      <c r="G153" s="107"/>
      <c r="H153" s="106"/>
      <c r="I153" s="107"/>
      <c r="J153" s="107"/>
      <c r="K153" s="107"/>
      <c r="L153" s="189"/>
    </row>
    <row r="154" spans="1:12" ht="5.0999999999999996" customHeight="1" x14ac:dyDescent="0.25">
      <c r="A154" s="105"/>
      <c r="B154" s="214"/>
      <c r="C154" s="185"/>
      <c r="D154" s="186"/>
      <c r="E154" s="112"/>
      <c r="F154" s="112"/>
      <c r="G154" s="112"/>
      <c r="H154" s="109"/>
      <c r="I154" s="112"/>
      <c r="J154" s="112"/>
      <c r="K154" s="112"/>
      <c r="L154" s="111"/>
    </row>
    <row r="155" spans="1:12" ht="15.9" customHeight="1" x14ac:dyDescent="0.25">
      <c r="A155" s="105"/>
      <c r="B155" s="214"/>
      <c r="C155" s="185"/>
      <c r="D155" s="118" t="s">
        <v>113</v>
      </c>
      <c r="E155" s="112"/>
      <c r="F155" s="137">
        <v>654654</v>
      </c>
      <c r="G155" s="112"/>
      <c r="H155" s="190" t="s">
        <v>82</v>
      </c>
      <c r="I155" s="112"/>
      <c r="J155" s="114" t="s">
        <v>77</v>
      </c>
      <c r="K155" s="112"/>
      <c r="L155" s="115" t="s">
        <v>46</v>
      </c>
    </row>
    <row r="156" spans="1:12" ht="5.0999999999999996" customHeight="1" x14ac:dyDescent="0.25">
      <c r="A156" s="105"/>
      <c r="B156" s="214"/>
      <c r="C156" s="185"/>
      <c r="D156" s="117"/>
      <c r="E156" s="107"/>
      <c r="F156" s="107"/>
      <c r="G156" s="107"/>
      <c r="H156" s="106"/>
      <c r="I156" s="107"/>
      <c r="J156" s="107"/>
      <c r="K156" s="107"/>
      <c r="L156" s="189"/>
    </row>
    <row r="157" spans="1:12" ht="5.0999999999999996" customHeight="1" x14ac:dyDescent="0.25">
      <c r="A157" s="105"/>
      <c r="B157" s="214"/>
      <c r="C157" s="185"/>
      <c r="D157" s="186"/>
      <c r="E157" s="112"/>
      <c r="F157" s="112"/>
      <c r="G157" s="112"/>
      <c r="H157" s="109"/>
      <c r="I157" s="112"/>
      <c r="J157" s="112"/>
      <c r="K157" s="112"/>
      <c r="L157" s="111"/>
    </row>
    <row r="158" spans="1:12" ht="15.9" customHeight="1" x14ac:dyDescent="0.25">
      <c r="A158" s="105"/>
      <c r="B158" s="214"/>
      <c r="C158" s="185"/>
      <c r="D158" s="118" t="s">
        <v>114</v>
      </c>
      <c r="E158" s="112"/>
      <c r="F158" s="137">
        <v>654654</v>
      </c>
      <c r="G158" s="112"/>
      <c r="H158" s="190" t="s">
        <v>82</v>
      </c>
      <c r="I158" s="112"/>
      <c r="J158" s="114" t="s">
        <v>77</v>
      </c>
      <c r="K158" s="112"/>
      <c r="L158" s="115" t="s">
        <v>46</v>
      </c>
    </row>
    <row r="159" spans="1:12" ht="5.0999999999999996" customHeight="1" x14ac:dyDescent="0.25">
      <c r="A159" s="105"/>
      <c r="B159" s="214"/>
      <c r="C159" s="185"/>
      <c r="D159" s="117"/>
      <c r="E159" s="107"/>
      <c r="F159" s="107"/>
      <c r="G159" s="107"/>
      <c r="H159" s="106"/>
      <c r="I159" s="107"/>
      <c r="J159" s="107"/>
      <c r="K159" s="107"/>
      <c r="L159" s="189"/>
    </row>
    <row r="160" spans="1:12" ht="5.0999999999999996" customHeight="1" x14ac:dyDescent="0.25">
      <c r="A160" s="105"/>
      <c r="B160" s="214"/>
      <c r="C160" s="185"/>
      <c r="D160" s="186"/>
      <c r="E160" s="112"/>
      <c r="F160" s="112"/>
      <c r="G160" s="112"/>
      <c r="H160" s="109"/>
      <c r="I160" s="112"/>
      <c r="J160" s="112"/>
      <c r="K160" s="112"/>
      <c r="L160" s="111"/>
    </row>
    <row r="161" spans="1:12" ht="15.9" customHeight="1" x14ac:dyDescent="0.25">
      <c r="A161" s="105"/>
      <c r="B161" s="214"/>
      <c r="C161" s="185"/>
      <c r="D161" s="118" t="s">
        <v>136</v>
      </c>
      <c r="E161" s="112"/>
      <c r="F161" s="193">
        <v>10000</v>
      </c>
      <c r="G161" s="112"/>
      <c r="H161" s="190" t="s">
        <v>46</v>
      </c>
      <c r="I161" s="112"/>
      <c r="J161" s="114" t="s">
        <v>47</v>
      </c>
      <c r="K161" s="112"/>
      <c r="L161" s="115" t="s">
        <v>46</v>
      </c>
    </row>
    <row r="162" spans="1:12" ht="5.0999999999999996" customHeight="1" x14ac:dyDescent="0.25">
      <c r="A162" s="105"/>
      <c r="B162" s="214"/>
      <c r="C162" s="185"/>
      <c r="D162" s="117"/>
      <c r="E162" s="107"/>
      <c r="F162" s="107"/>
      <c r="G162" s="107"/>
      <c r="H162" s="106"/>
      <c r="I162" s="107"/>
      <c r="J162" s="107"/>
      <c r="K162" s="107"/>
      <c r="L162" s="189"/>
    </row>
    <row r="163" spans="1:12" ht="21.9" customHeight="1" x14ac:dyDescent="0.25">
      <c r="A163" s="105"/>
      <c r="B163" s="214"/>
      <c r="C163" s="185"/>
      <c r="D163" s="51"/>
      <c r="E163" s="51"/>
      <c r="F163" s="51"/>
      <c r="G163" s="51"/>
      <c r="H163" s="109"/>
      <c r="I163" s="51"/>
      <c r="J163" s="51"/>
      <c r="K163" s="51"/>
      <c r="L163" s="111"/>
    </row>
    <row r="164" spans="1:12" ht="5.0999999999999996" customHeight="1" thickBot="1" x14ac:dyDescent="0.3">
      <c r="A164" s="105"/>
      <c r="B164" s="215"/>
      <c r="C164" s="191"/>
      <c r="D164" s="64"/>
      <c r="E164" s="64"/>
      <c r="F164" s="64"/>
      <c r="G164" s="64"/>
      <c r="H164" s="68"/>
      <c r="I164" s="64"/>
      <c r="J164" s="64"/>
      <c r="K164" s="64"/>
      <c r="L164" s="65"/>
    </row>
    <row r="165" spans="1:12" ht="24.6" customHeight="1" x14ac:dyDescent="0.2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1:12" ht="14.4" thickBot="1" x14ac:dyDescent="0.3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1:12" ht="28.35" customHeight="1" x14ac:dyDescent="0.25">
      <c r="A167" s="105"/>
      <c r="B167" s="226" t="s">
        <v>58</v>
      </c>
      <c r="C167" s="227"/>
      <c r="D167" s="227"/>
      <c r="E167" s="227"/>
      <c r="F167" s="227"/>
      <c r="G167" s="227"/>
      <c r="H167" s="227"/>
      <c r="I167" s="227"/>
      <c r="J167" s="227"/>
      <c r="K167" s="227"/>
      <c r="L167" s="228"/>
    </row>
    <row r="168" spans="1:12" ht="28.35" customHeight="1" x14ac:dyDescent="0.25">
      <c r="A168" s="105"/>
      <c r="B168" s="229"/>
      <c r="C168" s="230"/>
      <c r="D168" s="230"/>
      <c r="E168" s="230"/>
      <c r="F168" s="230"/>
      <c r="G168" s="230"/>
      <c r="H168" s="230"/>
      <c r="I168" s="230"/>
      <c r="J168" s="230"/>
      <c r="K168" s="230"/>
      <c r="L168" s="231"/>
    </row>
    <row r="169" spans="1:12" ht="21.9" customHeight="1" x14ac:dyDescent="0.25">
      <c r="A169" s="105"/>
      <c r="B169" s="213" t="s">
        <v>44</v>
      </c>
      <c r="C169" s="51"/>
      <c r="D169" s="51"/>
      <c r="E169" s="51"/>
      <c r="F169" s="51"/>
      <c r="G169" s="51"/>
      <c r="H169" s="51"/>
      <c r="I169" s="51"/>
      <c r="J169" s="51"/>
      <c r="K169" s="51"/>
      <c r="L169" s="111"/>
    </row>
    <row r="170" spans="1:12" ht="18" customHeight="1" x14ac:dyDescent="0.25">
      <c r="A170" s="105"/>
      <c r="B170" s="214"/>
      <c r="C170" s="43"/>
      <c r="D170" s="106"/>
      <c r="E170" s="210" t="s">
        <v>41</v>
      </c>
      <c r="F170" s="211"/>
      <c r="G170" s="212"/>
      <c r="H170" s="42" t="s">
        <v>42</v>
      </c>
      <c r="I170" s="210" t="s">
        <v>43</v>
      </c>
      <c r="J170" s="211"/>
      <c r="K170" s="212"/>
      <c r="L170" s="53" t="s">
        <v>42</v>
      </c>
    </row>
    <row r="171" spans="1:12" ht="5.0999999999999996" customHeight="1" x14ac:dyDescent="0.25">
      <c r="A171" s="105"/>
      <c r="B171" s="214"/>
      <c r="C171" s="224"/>
      <c r="D171" s="51"/>
      <c r="E171" s="112"/>
      <c r="F171" s="112"/>
      <c r="G171" s="112"/>
      <c r="H171" s="47"/>
      <c r="I171" s="112"/>
      <c r="J171" s="112"/>
      <c r="K171" s="112"/>
      <c r="L171" s="111"/>
    </row>
    <row r="172" spans="1:12" ht="15.9" customHeight="1" x14ac:dyDescent="0.25">
      <c r="A172" s="105"/>
      <c r="B172" s="214"/>
      <c r="C172" s="209"/>
      <c r="D172" s="186" t="s">
        <v>59</v>
      </c>
      <c r="E172" s="112"/>
      <c r="F172" s="83">
        <v>10000</v>
      </c>
      <c r="G172" s="80"/>
      <c r="H172" s="190" t="s">
        <v>46</v>
      </c>
      <c r="I172" s="112"/>
      <c r="J172" s="84" t="s">
        <v>47</v>
      </c>
      <c r="K172" s="112"/>
      <c r="L172" s="115" t="s">
        <v>70</v>
      </c>
    </row>
    <row r="173" spans="1:12" ht="5.0999999999999996" customHeight="1" x14ac:dyDescent="0.25">
      <c r="A173" s="105"/>
      <c r="B173" s="214"/>
      <c r="C173" s="225"/>
      <c r="D173" s="188"/>
      <c r="E173" s="107"/>
      <c r="F173" s="107"/>
      <c r="G173" s="107"/>
      <c r="H173" s="106"/>
      <c r="I173" s="107"/>
      <c r="J173" s="107"/>
      <c r="K173" s="107"/>
      <c r="L173" s="189"/>
    </row>
    <row r="174" spans="1:12" ht="5.0999999999999996" customHeight="1" x14ac:dyDescent="0.25">
      <c r="A174" s="105"/>
      <c r="B174" s="214"/>
      <c r="C174" s="209"/>
      <c r="D174" s="51"/>
      <c r="E174" s="112"/>
      <c r="F174" s="82"/>
      <c r="G174" s="112"/>
      <c r="H174" s="109"/>
      <c r="I174" s="112"/>
      <c r="J174" s="112"/>
      <c r="K174" s="112"/>
      <c r="L174" s="111"/>
    </row>
    <row r="175" spans="1:12" ht="15.9" customHeight="1" x14ac:dyDescent="0.25">
      <c r="A175" s="105"/>
      <c r="B175" s="214"/>
      <c r="C175" s="209"/>
      <c r="D175" s="186" t="s">
        <v>60</v>
      </c>
      <c r="E175" s="112"/>
      <c r="F175" s="79">
        <v>10000</v>
      </c>
      <c r="G175" s="80"/>
      <c r="H175" s="190" t="s">
        <v>46</v>
      </c>
      <c r="I175" s="112"/>
      <c r="J175" s="84" t="s">
        <v>47</v>
      </c>
      <c r="K175" s="112"/>
      <c r="L175" s="115" t="s">
        <v>70</v>
      </c>
    </row>
    <row r="176" spans="1:12" ht="5.0999999999999996" customHeight="1" x14ac:dyDescent="0.25">
      <c r="A176" s="105"/>
      <c r="B176" s="242"/>
      <c r="C176" s="225"/>
      <c r="D176" s="188"/>
      <c r="E176" s="107"/>
      <c r="F176" s="107"/>
      <c r="G176" s="107"/>
      <c r="H176" s="106"/>
      <c r="I176" s="107"/>
      <c r="J176" s="107"/>
      <c r="K176" s="107"/>
      <c r="L176" s="189"/>
    </row>
    <row r="177" spans="1:12" ht="21.9" customHeight="1" x14ac:dyDescent="0.25">
      <c r="A177" s="105"/>
      <c r="B177" s="213" t="s">
        <v>50</v>
      </c>
      <c r="C177" s="51"/>
      <c r="D177" s="51"/>
      <c r="E177" s="51"/>
      <c r="F177" s="51"/>
      <c r="G177" s="51"/>
      <c r="H177" s="51"/>
      <c r="I177" s="51"/>
      <c r="J177" s="51"/>
      <c r="K177" s="51"/>
      <c r="L177" s="111"/>
    </row>
    <row r="178" spans="1:12" ht="18" customHeight="1" x14ac:dyDescent="0.25">
      <c r="A178" s="105"/>
      <c r="B178" s="214"/>
      <c r="C178" s="43"/>
      <c r="D178" s="106"/>
      <c r="E178" s="210" t="s">
        <v>41</v>
      </c>
      <c r="F178" s="211"/>
      <c r="G178" s="212"/>
      <c r="H178" s="42" t="s">
        <v>42</v>
      </c>
      <c r="I178" s="210" t="s">
        <v>43</v>
      </c>
      <c r="J178" s="211"/>
      <c r="K178" s="212"/>
      <c r="L178" s="53" t="s">
        <v>42</v>
      </c>
    </row>
    <row r="179" spans="1:12" ht="5.0999999999999996" customHeight="1" x14ac:dyDescent="0.25">
      <c r="A179" s="105"/>
      <c r="B179" s="214"/>
      <c r="C179" s="224"/>
      <c r="D179" s="51"/>
      <c r="E179" s="112"/>
      <c r="F179" s="82"/>
      <c r="G179" s="112"/>
      <c r="H179" s="47"/>
      <c r="I179" s="112"/>
      <c r="J179" s="112"/>
      <c r="K179" s="112"/>
      <c r="L179" s="111"/>
    </row>
    <row r="180" spans="1:12" ht="15.9" customHeight="1" x14ac:dyDescent="0.25">
      <c r="A180" s="105"/>
      <c r="B180" s="214"/>
      <c r="C180" s="209"/>
      <c r="D180" s="186" t="s">
        <v>59</v>
      </c>
      <c r="E180" s="112"/>
      <c r="F180" s="81">
        <v>10000</v>
      </c>
      <c r="G180" s="80"/>
      <c r="H180" s="190" t="s">
        <v>46</v>
      </c>
      <c r="I180" s="112"/>
      <c r="J180" s="89" t="s">
        <v>47</v>
      </c>
      <c r="K180" s="112"/>
      <c r="L180" s="115" t="s">
        <v>70</v>
      </c>
    </row>
    <row r="181" spans="1:12" ht="5.0999999999999996" customHeight="1" x14ac:dyDescent="0.25">
      <c r="A181" s="105"/>
      <c r="B181" s="214"/>
      <c r="C181" s="225"/>
      <c r="D181" s="188"/>
      <c r="E181" s="107"/>
      <c r="F181" s="107"/>
      <c r="G181" s="107"/>
      <c r="H181" s="106"/>
      <c r="I181" s="107"/>
      <c r="J181" s="107"/>
      <c r="K181" s="107"/>
      <c r="L181" s="189"/>
    </row>
    <row r="182" spans="1:12" ht="5.0999999999999996" customHeight="1" x14ac:dyDescent="0.25">
      <c r="A182" s="105"/>
      <c r="B182" s="214"/>
      <c r="C182" s="209"/>
      <c r="D182" s="51"/>
      <c r="E182" s="112"/>
      <c r="F182" s="112"/>
      <c r="G182" s="112"/>
      <c r="H182" s="109"/>
      <c r="I182" s="112"/>
      <c r="J182" s="112"/>
      <c r="K182" s="112"/>
      <c r="L182" s="111"/>
    </row>
    <row r="183" spans="1:12" ht="15.9" customHeight="1" x14ac:dyDescent="0.25">
      <c r="A183" s="105"/>
      <c r="B183" s="214"/>
      <c r="C183" s="209"/>
      <c r="D183" s="186" t="s">
        <v>60</v>
      </c>
      <c r="E183" s="112"/>
      <c r="F183" s="79">
        <v>10000</v>
      </c>
      <c r="G183" s="80"/>
      <c r="H183" s="190" t="s">
        <v>46</v>
      </c>
      <c r="I183" s="112"/>
      <c r="J183" s="89" t="s">
        <v>47</v>
      </c>
      <c r="K183" s="112"/>
      <c r="L183" s="115" t="s">
        <v>70</v>
      </c>
    </row>
    <row r="184" spans="1:12" ht="5.0999999999999996" customHeight="1" thickBot="1" x14ac:dyDescent="0.3">
      <c r="A184" s="105"/>
      <c r="B184" s="215"/>
      <c r="C184" s="237"/>
      <c r="D184" s="64"/>
      <c r="E184" s="69"/>
      <c r="F184" s="78"/>
      <c r="G184" s="69"/>
      <c r="H184" s="68"/>
      <c r="I184" s="69"/>
      <c r="J184" s="69"/>
      <c r="K184" s="69"/>
      <c r="L184" s="65"/>
    </row>
    <row r="185" spans="1:12" ht="15" customHeight="1" x14ac:dyDescent="0.2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1:12" x14ac:dyDescent="0.2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1:12" ht="28.35" customHeight="1" x14ac:dyDescent="0.25">
      <c r="A187" s="105"/>
      <c r="B187" s="238" t="s">
        <v>61</v>
      </c>
      <c r="C187" s="239"/>
      <c r="D187" s="239"/>
      <c r="E187" s="239"/>
      <c r="F187" s="239"/>
      <c r="G187" s="239"/>
      <c r="H187" s="239"/>
      <c r="I187" s="239"/>
      <c r="J187" s="239"/>
      <c r="K187" s="239"/>
      <c r="L187" s="240"/>
    </row>
    <row r="188" spans="1:12" ht="18" customHeight="1" x14ac:dyDescent="0.25">
      <c r="A188" s="105"/>
      <c r="B188" s="233"/>
      <c r="C188" s="51"/>
      <c r="D188" s="51"/>
      <c r="E188" s="51"/>
      <c r="F188" s="51"/>
      <c r="G188" s="51"/>
      <c r="H188" s="51"/>
      <c r="I188" s="51"/>
      <c r="J188" s="51"/>
      <c r="K188" s="51"/>
      <c r="L188" s="109"/>
    </row>
    <row r="189" spans="1:12" ht="17.100000000000001" customHeight="1" x14ac:dyDescent="0.25">
      <c r="A189" s="105"/>
      <c r="B189" s="233"/>
      <c r="C189" s="43"/>
      <c r="D189" s="106"/>
      <c r="E189" s="210" t="s">
        <v>43</v>
      </c>
      <c r="F189" s="211"/>
      <c r="G189" s="212"/>
      <c r="H189" s="210" t="s">
        <v>42</v>
      </c>
      <c r="I189" s="211"/>
      <c r="J189" s="211"/>
      <c r="K189" s="211"/>
      <c r="L189" s="212"/>
    </row>
    <row r="190" spans="1:12" ht="5.0999999999999996" customHeight="1" x14ac:dyDescent="0.25">
      <c r="A190" s="105"/>
      <c r="B190" s="233"/>
      <c r="C190" s="224"/>
      <c r="D190" s="51"/>
      <c r="E190" s="112"/>
      <c r="F190" s="112"/>
      <c r="G190" s="112"/>
      <c r="H190" s="51"/>
      <c r="I190" s="51"/>
      <c r="J190" s="51"/>
      <c r="K190" s="51"/>
      <c r="L190" s="109"/>
    </row>
    <row r="191" spans="1:12" ht="15.75" customHeight="1" x14ac:dyDescent="0.25">
      <c r="A191" s="105"/>
      <c r="B191" s="233"/>
      <c r="C191" s="209"/>
      <c r="D191" s="186" t="s">
        <v>45</v>
      </c>
      <c r="E191" s="112"/>
      <c r="F191" s="114" t="s">
        <v>47</v>
      </c>
      <c r="G191" s="112"/>
      <c r="H191" s="235" t="s">
        <v>46</v>
      </c>
      <c r="I191" s="235"/>
      <c r="J191" s="235"/>
      <c r="K191" s="235"/>
      <c r="L191" s="236"/>
    </row>
    <row r="192" spans="1:12" ht="5.0999999999999996" customHeight="1" x14ac:dyDescent="0.25">
      <c r="A192" s="105"/>
      <c r="B192" s="233"/>
      <c r="C192" s="225"/>
      <c r="D192" s="188"/>
      <c r="E192" s="107"/>
      <c r="F192" s="107"/>
      <c r="G192" s="107"/>
      <c r="H192" s="188"/>
      <c r="I192" s="188"/>
      <c r="J192" s="188"/>
      <c r="K192" s="188"/>
      <c r="L192" s="106"/>
    </row>
    <row r="193" spans="1:12" ht="5.0999999999999996" customHeight="1" x14ac:dyDescent="0.25">
      <c r="A193" s="105"/>
      <c r="B193" s="233"/>
      <c r="C193" s="209"/>
      <c r="D193" s="51"/>
      <c r="E193" s="112"/>
      <c r="F193" s="112"/>
      <c r="G193" s="112"/>
      <c r="H193" s="51"/>
      <c r="I193" s="51"/>
      <c r="J193" s="51"/>
      <c r="K193" s="51"/>
      <c r="L193" s="109"/>
    </row>
    <row r="194" spans="1:12" ht="15.75" customHeight="1" x14ac:dyDescent="0.25">
      <c r="A194" s="105"/>
      <c r="B194" s="233"/>
      <c r="C194" s="209"/>
      <c r="D194" s="186" t="s">
        <v>62</v>
      </c>
      <c r="E194" s="112"/>
      <c r="F194" s="112"/>
      <c r="G194" s="112"/>
      <c r="H194" s="51"/>
      <c r="I194" s="51"/>
      <c r="J194" s="51"/>
      <c r="K194" s="51"/>
      <c r="L194" s="109"/>
    </row>
    <row r="195" spans="1:12" ht="21.9" customHeight="1" x14ac:dyDescent="0.25">
      <c r="A195" s="105"/>
      <c r="B195" s="233"/>
      <c r="C195" s="185"/>
      <c r="D195" s="51"/>
      <c r="E195" s="51"/>
      <c r="F195" s="51"/>
      <c r="G195" s="51"/>
      <c r="H195" s="51"/>
      <c r="I195" s="51"/>
      <c r="J195" s="51"/>
      <c r="K195" s="51"/>
      <c r="L195" s="109"/>
    </row>
    <row r="196" spans="1:12" ht="5.0999999999999996" customHeight="1" x14ac:dyDescent="0.25">
      <c r="A196" s="105"/>
      <c r="B196" s="234"/>
      <c r="C196" s="187"/>
      <c r="D196" s="188"/>
      <c r="E196" s="188"/>
      <c r="F196" s="188"/>
      <c r="G196" s="188"/>
      <c r="H196" s="188"/>
      <c r="I196" s="188"/>
      <c r="J196" s="188"/>
      <c r="K196" s="188"/>
      <c r="L196" s="106"/>
    </row>
    <row r="197" spans="1:12" x14ac:dyDescent="0.2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1:12" x14ac:dyDescent="0.2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1:12" ht="28.35" customHeight="1" x14ac:dyDescent="0.2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1:12" ht="28.35" customHeight="1" x14ac:dyDescent="0.2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1:12" ht="18" customHeight="1" x14ac:dyDescent="0.2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1:12" ht="17.100000000000001" customHeight="1" x14ac:dyDescent="0.2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1:12" ht="5.0999999999999996" customHeight="1" x14ac:dyDescent="0.2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1:12" ht="15.75" customHeight="1" x14ac:dyDescent="0.25"/>
    <row r="205" spans="1:12" ht="5.0999999999999996" customHeight="1" x14ac:dyDescent="0.25"/>
    <row r="206" spans="1:12" ht="5.0999999999999996" customHeight="1" x14ac:dyDescent="0.25"/>
    <row r="207" spans="1:12" ht="15.75" customHeight="1" x14ac:dyDescent="0.25"/>
    <row r="208" spans="1:12" ht="5.0999999999999996" customHeight="1" x14ac:dyDescent="0.25"/>
  </sheetData>
  <sheetProtection password="AC65" sheet="1" objects="1" scenarios="1" formatCells="0" formatColumns="0" formatRows="0"/>
  <mergeCells count="59">
    <mergeCell ref="B1:L1"/>
    <mergeCell ref="B5:L5"/>
    <mergeCell ref="B6:L6"/>
    <mergeCell ref="B7:B27"/>
    <mergeCell ref="O7:O19"/>
    <mergeCell ref="E9:G9"/>
    <mergeCell ref="I9:K9"/>
    <mergeCell ref="C10:C12"/>
    <mergeCell ref="C13:C15"/>
    <mergeCell ref="C16:C17"/>
    <mergeCell ref="D16:D17"/>
    <mergeCell ref="O22:O29"/>
    <mergeCell ref="B28:B48"/>
    <mergeCell ref="E30:G30"/>
    <mergeCell ref="I30:K30"/>
    <mergeCell ref="C31:C33"/>
    <mergeCell ref="O33:O39"/>
    <mergeCell ref="C34:C36"/>
    <mergeCell ref="C37:C38"/>
    <mergeCell ref="D37:D38"/>
    <mergeCell ref="B52:L52"/>
    <mergeCell ref="B53:L53"/>
    <mergeCell ref="B54:B131"/>
    <mergeCell ref="E55:G55"/>
    <mergeCell ref="I55:K55"/>
    <mergeCell ref="C56:C58"/>
    <mergeCell ref="C59:C61"/>
    <mergeCell ref="C62:C64"/>
    <mergeCell ref="C65:C67"/>
    <mergeCell ref="C68:C70"/>
    <mergeCell ref="C71:C72"/>
    <mergeCell ref="B132:B164"/>
    <mergeCell ref="E133:G133"/>
    <mergeCell ref="I133:K133"/>
    <mergeCell ref="C134:C136"/>
    <mergeCell ref="C137:C139"/>
    <mergeCell ref="C140:C142"/>
    <mergeCell ref="C143:C145"/>
    <mergeCell ref="C146:C148"/>
    <mergeCell ref="C149:C150"/>
    <mergeCell ref="B187:L187"/>
    <mergeCell ref="B167:L167"/>
    <mergeCell ref="B168:L168"/>
    <mergeCell ref="B169:B176"/>
    <mergeCell ref="E170:G170"/>
    <mergeCell ref="I170:K170"/>
    <mergeCell ref="C171:C173"/>
    <mergeCell ref="C174:C176"/>
    <mergeCell ref="B177:B184"/>
    <mergeCell ref="E178:G178"/>
    <mergeCell ref="I178:K178"/>
    <mergeCell ref="C179:C181"/>
    <mergeCell ref="C182:C184"/>
    <mergeCell ref="B188:B196"/>
    <mergeCell ref="E189:G189"/>
    <mergeCell ref="H189:L189"/>
    <mergeCell ref="C190:C192"/>
    <mergeCell ref="H191:L191"/>
    <mergeCell ref="C193:C194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8193" r:id="rId4" name="cbApplyLevelFormatting">
          <controlPr defaultSize="0" autoFill="0" autoLine="0" r:id="rId5">
            <anchor moveWithCells="1">
              <from>
                <xdr:col>7</xdr:col>
                <xdr:colOff>1661160</xdr:colOff>
                <xdr:row>4</xdr:row>
                <xdr:rowOff>68580</xdr:rowOff>
              </from>
              <to>
                <xdr:col>7</xdr:col>
                <xdr:colOff>1783080</xdr:colOff>
                <xdr:row>4</xdr:row>
                <xdr:rowOff>342900</xdr:rowOff>
              </to>
            </anchor>
          </controlPr>
        </control>
      </mc:Choice>
      <mc:Fallback>
        <control shapeId="8193" r:id="rId4" name="cbApplyLevelFormatting"/>
      </mc:Fallback>
    </mc:AlternateContent>
    <mc:AlternateContent xmlns:mc="http://schemas.openxmlformats.org/markup-compatibility/2006">
      <mc:Choice Requires="x14">
        <control shapeId="8219" r:id="rId6" name="cbApplyMemberFormatting">
          <controlPr defaultSize="0" autoFill="0" autoLine="0" r:id="rId7">
            <anchor moveWithCells="1">
              <from>
                <xdr:col>10</xdr:col>
                <xdr:colOff>137160</xdr:colOff>
                <xdr:row>51</xdr:row>
                <xdr:rowOff>68580</xdr:rowOff>
              </from>
              <to>
                <xdr:col>11</xdr:col>
                <xdr:colOff>30480</xdr:colOff>
                <xdr:row>51</xdr:row>
                <xdr:rowOff>342900</xdr:rowOff>
              </to>
            </anchor>
          </controlPr>
        </control>
      </mc:Choice>
      <mc:Fallback>
        <control shapeId="8219" r:id="rId6" name="cbApplyMemberFormatting"/>
      </mc:Fallback>
    </mc:AlternateContent>
    <mc:AlternateContent xmlns:mc="http://schemas.openxmlformats.org/markup-compatibility/2006">
      <mc:Choice Requires="x14">
        <control shapeId="8237" r:id="rId8" name="cbApplyOddEvenFormatting">
          <controlPr defaultSize="0" autoFill="0" autoLine="0" r:id="rId9">
            <anchor moveWithCells="1">
              <from>
                <xdr:col>7</xdr:col>
                <xdr:colOff>1828800</xdr:colOff>
                <xdr:row>166</xdr:row>
                <xdr:rowOff>68580</xdr:rowOff>
              </from>
              <to>
                <xdr:col>7</xdr:col>
                <xdr:colOff>1950720</xdr:colOff>
                <xdr:row>166</xdr:row>
                <xdr:rowOff>342900</xdr:rowOff>
              </to>
            </anchor>
          </controlPr>
        </control>
      </mc:Choice>
      <mc:Fallback>
        <control shapeId="8237" r:id="rId8" name="cbApplyOddEvenFormatting"/>
      </mc:Fallback>
    </mc:AlternateContent>
    <mc:AlternateContent xmlns:mc="http://schemas.openxmlformats.org/markup-compatibility/2006">
      <mc:Choice Requires="x14">
        <control shapeId="8245" r:id="rId10" name="cbApplyPageHeaderFormatting">
          <controlPr defaultSize="0" autoFill="0" autoLine="0" r:id="rId11">
            <anchor moveWithCells="1">
              <from>
                <xdr:col>7</xdr:col>
                <xdr:colOff>1905000</xdr:colOff>
                <xdr:row>186</xdr:row>
                <xdr:rowOff>68580</xdr:rowOff>
              </from>
              <to>
                <xdr:col>7</xdr:col>
                <xdr:colOff>2026920</xdr:colOff>
                <xdr:row>186</xdr:row>
                <xdr:rowOff>342900</xdr:rowOff>
              </to>
            </anchor>
          </controlPr>
        </control>
      </mc:Choice>
      <mc:Fallback>
        <control shapeId="8245" r:id="rId10" name="cbApplyPageHeaderFormatting"/>
      </mc:Fallback>
    </mc:AlternateContent>
    <mc:AlternateContent xmlns:mc="http://schemas.openxmlformats.org/markup-compatibility/2006">
      <mc:Choice Requires="x14">
        <control shapeId="8194" r:id="rId12" name="Group Box 2">
          <controlPr defaultSize="0" autoPict="0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3</xdr:col>
                <xdr:colOff>2804160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195" r:id="rId13" name="obLevel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5</xdr:row>
                <xdr:rowOff>60960</xdr:rowOff>
              </from>
              <to>
                <xdr:col>3</xdr:col>
                <xdr:colOff>2613660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196" r:id="rId14" name="obLevel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5</xdr:row>
                <xdr:rowOff>60960</xdr:rowOff>
              </from>
              <to>
                <xdr:col>3</xdr:col>
                <xdr:colOff>449580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197" r:id="rId15" name="Group Box 5">
          <controlPr defaultSize="0" autoPict="0">
            <anchor moveWithCells="1">
              <from>
                <xdr:col>3</xdr:col>
                <xdr:colOff>2750820</xdr:colOff>
                <xdr:row>5</xdr:row>
                <xdr:rowOff>0</xdr:rowOff>
              </from>
              <to>
                <xdr:col>10</xdr:col>
                <xdr:colOff>99060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198" r:id="rId16" name="obRelativeLevelHierarchy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4229100</xdr:colOff>
                <xdr:row>5</xdr:row>
                <xdr:rowOff>60960</xdr:rowOff>
              </from>
              <to>
                <xdr:col>6</xdr:col>
                <xdr:colOff>99060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199" r:id="rId17" name="obDatabaseLevelHierarchy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2773680</xdr:colOff>
                <xdr:row>5</xdr:row>
                <xdr:rowOff>60960</xdr:rowOff>
              </from>
              <to>
                <xdr:col>3</xdr:col>
                <xdr:colOff>4198620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0" r:id="rId18" name="cbApplyLevelFromTopToBottom">
          <controlPr defaultSize="0" autoFill="0" autoLine="0" autoPict="0">
            <anchor moveWithCells="1">
              <from>
                <xdr:col>7</xdr:col>
                <xdr:colOff>22860</xdr:colOff>
                <xdr:row>5</xdr:row>
                <xdr:rowOff>0</xdr:rowOff>
              </from>
              <to>
                <xdr:col>11</xdr:col>
                <xdr:colOff>2423160</xdr:colOff>
                <xdr:row>5</xdr:row>
                <xdr:rowOff>327660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1" r:id="rId19" name="LVL1tbFormattingByLevel">
          <controlPr defaultSize="0" autoFill="0" autoPict="0">
            <anchor moveWithCells="1" sizeWithCells="1">
              <from>
                <xdr:col>10</xdr:col>
                <xdr:colOff>22860</xdr:colOff>
                <xdr:row>6</xdr:row>
                <xdr:rowOff>137160</xdr:rowOff>
              </from>
              <to>
                <xdr:col>11</xdr:col>
                <xdr:colOff>1135380</xdr:colOff>
                <xdr:row>7</xdr:row>
                <xdr:rowOff>121920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2" r:id="rId20" name="Group Box 10">
          <controlPr defaultSize="0" autoPict="0">
            <anchor moveWithCells="1">
              <from>
                <xdr:col>10</xdr:col>
                <xdr:colOff>213360</xdr:colOff>
                <xdr:row>6</xdr:row>
                <xdr:rowOff>0</xdr:rowOff>
              </from>
              <to>
                <xdr:col>12</xdr:col>
                <xdr:colOff>0</xdr:colOff>
                <xdr:row>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3" r:id="rId21" name="obLevelOuterFirst">
          <controlPr defaultSize="0" autoFill="0" autoLine="0" autoPict="0">
            <anchor moveWithCells="1">
              <from>
                <xdr:col>11</xdr:col>
                <xdr:colOff>906780</xdr:colOff>
                <xdr:row>6</xdr:row>
                <xdr:rowOff>228600</xdr:rowOff>
              </from>
              <to>
                <xdr:col>11</xdr:col>
                <xdr:colOff>2103120</xdr:colOff>
                <xdr:row>7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4" r:id="rId22" name="obLevelInnerFirst">
          <controlPr defaultSize="0" autoFill="0" autoLine="0" autoPict="0">
            <anchor moveWithCells="1">
              <from>
                <xdr:col>11</xdr:col>
                <xdr:colOff>906780</xdr:colOff>
                <xdr:row>6</xdr:row>
                <xdr:rowOff>22860</xdr:rowOff>
              </from>
              <to>
                <xdr:col>11</xdr:col>
                <xdr:colOff>2103120</xdr:colOff>
                <xdr:row>6</xdr:row>
                <xdr:rowOff>236220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5" r:id="rId23" name="cbUseDefaultLevelFirst">
          <controlPr defaultSize="0" autoFill="0" autoLine="0" autoPict="0">
            <anchor moveWithCells="1">
              <from>
                <xdr:col>2</xdr:col>
                <xdr:colOff>121920</xdr:colOff>
                <xdr:row>8</xdr:row>
                <xdr:rowOff>198120</xdr:rowOff>
              </from>
              <to>
                <xdr:col>2</xdr:col>
                <xdr:colOff>1021080</xdr:colOff>
                <xdr:row>11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6" r:id="rId24" name="cbUseLeafLevelFirst">
          <controlPr defaultSize="0" autoFill="0" autoLine="0" autoPict="0">
            <anchor moveWithCells="1">
              <from>
                <xdr:col>2</xdr:col>
                <xdr:colOff>121920</xdr:colOff>
                <xdr:row>12</xdr:row>
                <xdr:rowOff>0</xdr:rowOff>
              </from>
              <to>
                <xdr:col>2</xdr:col>
                <xdr:colOff>1021080</xdr:colOff>
                <xdr:row>14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7" r:id="rId25" name="cbUseSpecificLevelFirst">
          <controlPr defaultSize="0" autoFill="0" autoLine="0" autoPict="0">
            <anchor moveWithCells="1">
              <from>
                <xdr:col>2</xdr:col>
                <xdr:colOff>121920</xdr:colOff>
                <xdr:row>15</xdr:row>
                <xdr:rowOff>38100</xdr:rowOff>
              </from>
              <to>
                <xdr:col>2</xdr:col>
                <xdr:colOff>1021080</xdr:colOff>
                <xdr:row>16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8" r:id="rId26" name="AddLevel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25</xdr:row>
                <xdr:rowOff>30480</xdr:rowOff>
              </from>
              <to>
                <xdr:col>3</xdr:col>
                <xdr:colOff>2125980</xdr:colOff>
                <xdr:row>26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9" r:id="rId27" name="RemoveLevel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2232660</xdr:colOff>
                <xdr:row>25</xdr:row>
                <xdr:rowOff>30480</xdr:rowOff>
              </from>
              <to>
                <xdr:col>3</xdr:col>
                <xdr:colOff>4297680</xdr:colOff>
                <xdr:row>26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0" r:id="rId28" name="LVL2tbFormattingByLevel">
          <controlPr defaultSize="0" autoFill="0" autoPict="0">
            <anchor moveWithCells="1" sizeWithCells="1">
              <from>
                <xdr:col>10</xdr:col>
                <xdr:colOff>22860</xdr:colOff>
                <xdr:row>27</xdr:row>
                <xdr:rowOff>144780</xdr:rowOff>
              </from>
              <to>
                <xdr:col>11</xdr:col>
                <xdr:colOff>1135380</xdr:colOff>
                <xdr:row>28</xdr:row>
                <xdr:rowOff>137160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1" r:id="rId29" name="Group Box 19">
          <controlPr defaultSize="0" autoPict="0">
            <anchor moveWithCells="1">
              <from>
                <xdr:col>10</xdr:col>
                <xdr:colOff>213360</xdr:colOff>
                <xdr:row>27</xdr:row>
                <xdr:rowOff>0</xdr:rowOff>
              </from>
              <to>
                <xdr:col>12</xdr:col>
                <xdr:colOff>0</xdr:colOff>
                <xdr:row>29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2" r:id="rId30" name="obLevelOuterSecond">
          <controlPr defaultSize="0" autoFill="0" autoLine="0" autoPict="0">
            <anchor moveWithCells="1">
              <from>
                <xdr:col>11</xdr:col>
                <xdr:colOff>906780</xdr:colOff>
                <xdr:row>27</xdr:row>
                <xdr:rowOff>228600</xdr:rowOff>
              </from>
              <to>
                <xdr:col>11</xdr:col>
                <xdr:colOff>2103120</xdr:colOff>
                <xdr:row>28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3" r:id="rId31" name="obLevelInnerSecond">
          <controlPr defaultSize="0" autoFill="0" autoLine="0" autoPict="0">
            <anchor moveWithCells="1">
              <from>
                <xdr:col>11</xdr:col>
                <xdr:colOff>906780</xdr:colOff>
                <xdr:row>27</xdr:row>
                <xdr:rowOff>38100</xdr:rowOff>
              </from>
              <to>
                <xdr:col>11</xdr:col>
                <xdr:colOff>2103120</xdr:colOff>
                <xdr:row>27</xdr:row>
                <xdr:rowOff>251460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4" r:id="rId32" name="cbUseDefaultLevelSecond">
          <controlPr defaultSize="0" autoFill="0" autoLine="0" autoPict="0">
            <anchor moveWithCells="1">
              <from>
                <xdr:col>2</xdr:col>
                <xdr:colOff>121920</xdr:colOff>
                <xdr:row>30</xdr:row>
                <xdr:rowOff>0</xdr:rowOff>
              </from>
              <to>
                <xdr:col>2</xdr:col>
                <xdr:colOff>1021080</xdr:colOff>
                <xdr:row>32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5" r:id="rId33" name="cbUseLeafLevelSecond">
          <controlPr defaultSize="0" autoFill="0" autoLine="0" autoPict="0">
            <anchor moveWithCells="1">
              <from>
                <xdr:col>2</xdr:col>
                <xdr:colOff>121920</xdr:colOff>
                <xdr:row>33</xdr:row>
                <xdr:rowOff>0</xdr:rowOff>
              </from>
              <to>
                <xdr:col>2</xdr:col>
                <xdr:colOff>1021080</xdr:colOff>
                <xdr:row>35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6" r:id="rId34" name="cbUseSpecificLevelSecond">
          <controlPr defaultSize="0" autoFill="0" autoLine="0" autoPict="0">
            <anchor moveWithCells="1">
              <from>
                <xdr:col>2</xdr:col>
                <xdr:colOff>121920</xdr:colOff>
                <xdr:row>36</xdr:row>
                <xdr:rowOff>38100</xdr:rowOff>
              </from>
              <to>
                <xdr:col>2</xdr:col>
                <xdr:colOff>1021080</xdr:colOff>
                <xdr:row>37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7" r:id="rId35" name="AddLevel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46</xdr:row>
                <xdr:rowOff>22860</xdr:rowOff>
              </from>
              <to>
                <xdr:col>3</xdr:col>
                <xdr:colOff>2125980</xdr:colOff>
                <xdr:row>47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8" r:id="rId36" name="RemoveLevel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2232660</xdr:colOff>
                <xdr:row>46</xdr:row>
                <xdr:rowOff>22860</xdr:rowOff>
              </from>
              <to>
                <xdr:col>3</xdr:col>
                <xdr:colOff>4297680</xdr:colOff>
                <xdr:row>47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0" r:id="rId37" name="Group Box 28">
          <controlPr defaultSize="0" autoPict="0">
            <anchor moveWithCells="1">
              <from>
                <xdr:col>1</xdr:col>
                <xdr:colOff>0</xdr:colOff>
                <xdr:row>52</xdr:row>
                <xdr:rowOff>0</xdr:rowOff>
              </from>
              <to>
                <xdr:col>11</xdr:col>
                <xdr:colOff>2362200</xdr:colOff>
                <xdr:row>53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1" r:id="rId38" name="obMember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52</xdr:row>
                <xdr:rowOff>60960</xdr:rowOff>
              </from>
              <to>
                <xdr:col>3</xdr:col>
                <xdr:colOff>2613660</xdr:colOff>
                <xdr:row>52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2" r:id="rId39" name="obMember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52</xdr:row>
                <xdr:rowOff>60960</xdr:rowOff>
              </from>
              <to>
                <xdr:col>3</xdr:col>
                <xdr:colOff>449580</xdr:colOff>
                <xdr:row>52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3" r:id="rId40" name="cbApplyCustomMemberDefaultFirst">
          <controlPr defaultSize="0" autoFill="0" autoLine="0" autoPict="0">
            <anchor moveWithCells="1">
              <from>
                <xdr:col>2</xdr:col>
                <xdr:colOff>121920</xdr:colOff>
                <xdr:row>132</xdr:row>
                <xdr:rowOff>198120</xdr:rowOff>
              </from>
              <to>
                <xdr:col>2</xdr:col>
                <xdr:colOff>1021080</xdr:colOff>
                <xdr:row>135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4" r:id="rId41" name="cbApplyCalculatedMemberFirst">
          <controlPr defaultSize="0" autoFill="0" autoLine="0" autoPict="0">
            <anchor moveWithCells="1">
              <from>
                <xdr:col>2</xdr:col>
                <xdr:colOff>121920</xdr:colOff>
                <xdr:row>135</xdr:row>
                <xdr:rowOff>45720</xdr:rowOff>
              </from>
              <to>
                <xdr:col>2</xdr:col>
                <xdr:colOff>1021080</xdr:colOff>
                <xdr:row>138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5" r:id="rId42" name="cbApplyImputableMemberFirst">
          <controlPr defaultSize="0" autoFill="0" autoLine="0" autoPict="0">
            <anchor moveWithCells="1">
              <from>
                <xdr:col>2</xdr:col>
                <xdr:colOff>121920</xdr:colOff>
                <xdr:row>139</xdr:row>
                <xdr:rowOff>0</xdr:rowOff>
              </from>
              <to>
                <xdr:col>2</xdr:col>
                <xdr:colOff>1021080</xdr:colOff>
                <xdr:row>141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6" r:id="rId43" name="cbApplyLocalMemberFirst">
          <controlPr defaultSize="0" autoFill="0" autoLine="0" autoPict="0">
            <anchor moveWithCells="1">
              <from>
                <xdr:col>2</xdr:col>
                <xdr:colOff>121920</xdr:colOff>
                <xdr:row>142</xdr:row>
                <xdr:rowOff>0</xdr:rowOff>
              </from>
              <to>
                <xdr:col>2</xdr:col>
                <xdr:colOff>1021080</xdr:colOff>
                <xdr:row>144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7" r:id="rId44" name="cbApplyChangedMemberFirst">
          <controlPr defaultSize="0" autoFill="0" autoLine="0" autoPict="0">
            <anchor moveWithCells="1">
              <from>
                <xdr:col>2</xdr:col>
                <xdr:colOff>121920</xdr:colOff>
                <xdr:row>145</xdr:row>
                <xdr:rowOff>0</xdr:rowOff>
              </from>
              <to>
                <xdr:col>2</xdr:col>
                <xdr:colOff>1021080</xdr:colOff>
                <xdr:row>147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8" r:id="rId45" name="cbApplySpecificMemberFirst">
          <controlPr defaultSize="0" autoFill="0" autoLine="0" autoPict="0">
            <anchor moveWithCells="1">
              <from>
                <xdr:col>2</xdr:col>
                <xdr:colOff>121920</xdr:colOff>
                <xdr:row>148</xdr:row>
                <xdr:rowOff>45720</xdr:rowOff>
              </from>
              <to>
                <xdr:col>2</xdr:col>
                <xdr:colOff>1021080</xdr:colOff>
                <xdr:row>150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9" r:id="rId46" name="AddMember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162</xdr:row>
                <xdr:rowOff>22860</xdr:rowOff>
              </from>
              <to>
                <xdr:col>3</xdr:col>
                <xdr:colOff>4290060</xdr:colOff>
                <xdr:row>162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0" r:id="rId47" name="cbApplyCustomMemberDefaultSecond">
          <controlPr defaultSize="0" autoFill="0" autoLine="0" autoPict="0">
            <anchor moveWithCells="1">
              <from>
                <xdr:col>2</xdr:col>
                <xdr:colOff>121920</xdr:colOff>
                <xdr:row>55</xdr:row>
                <xdr:rowOff>0</xdr:rowOff>
              </from>
              <to>
                <xdr:col>2</xdr:col>
                <xdr:colOff>1021080</xdr:colOff>
                <xdr:row>57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1" r:id="rId48" name="cbApplyCalculatedMemberSecond">
          <controlPr defaultSize="0" autoFill="0" autoLine="0" autoPict="0">
            <anchor moveWithCells="1">
              <from>
                <xdr:col>2</xdr:col>
                <xdr:colOff>121920</xdr:colOff>
                <xdr:row>57</xdr:row>
                <xdr:rowOff>45720</xdr:rowOff>
              </from>
              <to>
                <xdr:col>2</xdr:col>
                <xdr:colOff>1021080</xdr:colOff>
                <xdr:row>60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2" r:id="rId49" name="cbApplyImputableMemberSecond">
          <controlPr defaultSize="0" autoFill="0" autoLine="0" autoPict="0">
            <anchor moveWithCells="1">
              <from>
                <xdr:col>2</xdr:col>
                <xdr:colOff>121920</xdr:colOff>
                <xdr:row>61</xdr:row>
                <xdr:rowOff>0</xdr:rowOff>
              </from>
              <to>
                <xdr:col>2</xdr:col>
                <xdr:colOff>1021080</xdr:colOff>
                <xdr:row>63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3" r:id="rId50" name="cbApplyLocalMemberSecond">
          <controlPr defaultSize="0" autoFill="0" autoLine="0" autoPict="0">
            <anchor moveWithCells="1">
              <from>
                <xdr:col>2</xdr:col>
                <xdr:colOff>121920</xdr:colOff>
                <xdr:row>64</xdr:row>
                <xdr:rowOff>0</xdr:rowOff>
              </from>
              <to>
                <xdr:col>2</xdr:col>
                <xdr:colOff>1021080</xdr:colOff>
                <xdr:row>66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4" r:id="rId51" name="cbApplyChangedMemberSecond">
          <controlPr defaultSize="0" autoFill="0" autoLine="0" autoPict="0">
            <anchor moveWithCells="1">
              <from>
                <xdr:col>2</xdr:col>
                <xdr:colOff>121920</xdr:colOff>
                <xdr:row>67</xdr:row>
                <xdr:rowOff>0</xdr:rowOff>
              </from>
              <to>
                <xdr:col>2</xdr:col>
                <xdr:colOff>1021080</xdr:colOff>
                <xdr:row>69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5" r:id="rId52" name="cbApplySpecificMemberSecond">
          <controlPr defaultSize="0" autoFill="0" autoLine="0" autoPict="0">
            <anchor moveWithCells="1">
              <from>
                <xdr:col>2</xdr:col>
                <xdr:colOff>121920</xdr:colOff>
                <xdr:row>70</xdr:row>
                <xdr:rowOff>45720</xdr:rowOff>
              </from>
              <to>
                <xdr:col>2</xdr:col>
                <xdr:colOff>1021080</xdr:colOff>
                <xdr:row>72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6" r:id="rId53" name="AddMember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129</xdr:row>
                <xdr:rowOff>22860</xdr:rowOff>
              </from>
              <to>
                <xdr:col>3</xdr:col>
                <xdr:colOff>4290060</xdr:colOff>
                <xdr:row>129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8" r:id="rId54" name="Group Box 46">
          <controlPr defaultSize="0" autoPict="0">
            <anchor moveWithCells="1">
              <from>
                <xdr:col>1</xdr:col>
                <xdr:colOff>0</xdr:colOff>
                <xdr:row>167</xdr:row>
                <xdr:rowOff>0</xdr:rowOff>
              </from>
              <to>
                <xdr:col>11</xdr:col>
                <xdr:colOff>2362200</xdr:colOff>
                <xdr:row>168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9" r:id="rId55" name="obOddEven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167</xdr:row>
                <xdr:rowOff>68580</xdr:rowOff>
              </from>
              <to>
                <xdr:col>3</xdr:col>
                <xdr:colOff>2613660</xdr:colOff>
                <xdr:row>167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0" r:id="rId56" name="obOddEven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167</xdr:row>
                <xdr:rowOff>68580</xdr:rowOff>
              </from>
              <to>
                <xdr:col>3</xdr:col>
                <xdr:colOff>449580</xdr:colOff>
                <xdr:row>167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1" r:id="rId57" name="cbUseOddFirst">
          <controlPr defaultSize="0" autoFill="0" autoLine="0" autoPict="0">
            <anchor moveWithCells="1">
              <from>
                <xdr:col>2</xdr:col>
                <xdr:colOff>121920</xdr:colOff>
                <xdr:row>170</xdr:row>
                <xdr:rowOff>0</xdr:rowOff>
              </from>
              <to>
                <xdr:col>2</xdr:col>
                <xdr:colOff>1021080</xdr:colOff>
                <xdr:row>172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2" r:id="rId58" name="cbUseEvenFirst">
          <controlPr defaultSize="0" autoFill="0" autoLine="0" autoPict="0">
            <anchor moveWithCells="1">
              <from>
                <xdr:col>2</xdr:col>
                <xdr:colOff>121920</xdr:colOff>
                <xdr:row>173</xdr:row>
                <xdr:rowOff>0</xdr:rowOff>
              </from>
              <to>
                <xdr:col>2</xdr:col>
                <xdr:colOff>1021080</xdr:colOff>
                <xdr:row>175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3" r:id="rId59" name="cbUseOddSecond">
          <controlPr defaultSize="0" autoFill="0" autoLine="0" autoPict="0">
            <anchor moveWithCells="1">
              <from>
                <xdr:col>2</xdr:col>
                <xdr:colOff>121920</xdr:colOff>
                <xdr:row>178</xdr:row>
                <xdr:rowOff>0</xdr:rowOff>
              </from>
              <to>
                <xdr:col>2</xdr:col>
                <xdr:colOff>1021080</xdr:colOff>
                <xdr:row>180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4" r:id="rId60" name="cbUseEvenSecond">
          <controlPr defaultSize="0" autoFill="0" autoLine="0" autoPict="0">
            <anchor moveWithCells="1">
              <from>
                <xdr:col>2</xdr:col>
                <xdr:colOff>121920</xdr:colOff>
                <xdr:row>180</xdr:row>
                <xdr:rowOff>45720</xdr:rowOff>
              </from>
              <to>
                <xdr:col>2</xdr:col>
                <xdr:colOff>1021080</xdr:colOff>
                <xdr:row>183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6" r:id="rId61" name="cbUseDefaultPageHeaderFormat">
          <controlPr defaultSize="0" autoFill="0" autoLine="0" autoPict="0">
            <anchor moveWithCells="1">
              <from>
                <xdr:col>2</xdr:col>
                <xdr:colOff>121920</xdr:colOff>
                <xdr:row>188</xdr:row>
                <xdr:rowOff>198120</xdr:rowOff>
              </from>
              <to>
                <xdr:col>2</xdr:col>
                <xdr:colOff>1021080</xdr:colOff>
                <xdr:row>191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7" r:id="rId62" name="cbUseDimensionFormatting">
          <controlPr defaultSize="0" autoFill="0" autoLine="0" autoPict="0">
            <anchor moveWithCells="1">
              <from>
                <xdr:col>2</xdr:col>
                <xdr:colOff>121920</xdr:colOff>
                <xdr:row>192</xdr:row>
                <xdr:rowOff>0</xdr:rowOff>
              </from>
              <to>
                <xdr:col>2</xdr:col>
                <xdr:colOff>1021080</xdr:colOff>
                <xdr:row>193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8" r:id="rId63" name="AddDimension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194</xdr:row>
                <xdr:rowOff>22860</xdr:rowOff>
              </from>
              <to>
                <xdr:col>3</xdr:col>
                <xdr:colOff>4290060</xdr:colOff>
                <xdr:row>195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9" r:id="rId64" name="AddedMember2_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73</xdr:row>
                <xdr:rowOff>0</xdr:rowOff>
              </from>
              <to>
                <xdr:col>13</xdr:col>
                <xdr:colOff>266700</xdr:colOff>
                <xdr:row>74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0" r:id="rId65" name="AddedMember2_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76</xdr:row>
                <xdr:rowOff>0</xdr:rowOff>
              </from>
              <to>
                <xdr:col>13</xdr:col>
                <xdr:colOff>266700</xdr:colOff>
                <xdr:row>77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1" r:id="rId66" name="AddedMember2_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78</xdr:row>
                <xdr:rowOff>45720</xdr:rowOff>
              </from>
              <to>
                <xdr:col>13</xdr:col>
                <xdr:colOff>266700</xdr:colOff>
                <xdr:row>79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2" r:id="rId67" name="AddedMember2_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81</xdr:row>
                <xdr:rowOff>45720</xdr:rowOff>
              </from>
              <to>
                <xdr:col>13</xdr:col>
                <xdr:colOff>266700</xdr:colOff>
                <xdr:row>83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3" r:id="rId68" name="AddedMember2_5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85</xdr:row>
                <xdr:rowOff>0</xdr:rowOff>
              </from>
              <to>
                <xdr:col>13</xdr:col>
                <xdr:colOff>266700</xdr:colOff>
                <xdr:row>86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4" r:id="rId69" name="AddedMember2_6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88</xdr:row>
                <xdr:rowOff>0</xdr:rowOff>
              </from>
              <to>
                <xdr:col>13</xdr:col>
                <xdr:colOff>266700</xdr:colOff>
                <xdr:row>89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5" r:id="rId70" name="AddedMember2_7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90</xdr:row>
                <xdr:rowOff>45720</xdr:rowOff>
              </from>
              <to>
                <xdr:col>13</xdr:col>
                <xdr:colOff>266700</xdr:colOff>
                <xdr:row>92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6" r:id="rId71" name="AddedMember2_8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94</xdr:row>
                <xdr:rowOff>0</xdr:rowOff>
              </from>
              <to>
                <xdr:col>13</xdr:col>
                <xdr:colOff>266700</xdr:colOff>
                <xdr:row>95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7" r:id="rId72" name="AddedMember2_9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96</xdr:row>
                <xdr:rowOff>45720</xdr:rowOff>
              </from>
              <to>
                <xdr:col>13</xdr:col>
                <xdr:colOff>266700</xdr:colOff>
                <xdr:row>97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8" r:id="rId73" name="AddedMember2_10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99</xdr:row>
                <xdr:rowOff>45720</xdr:rowOff>
              </from>
              <to>
                <xdr:col>13</xdr:col>
                <xdr:colOff>266700</xdr:colOff>
                <xdr:row>101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9" r:id="rId74" name="AddedMember2_1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103</xdr:row>
                <xdr:rowOff>0</xdr:rowOff>
              </from>
              <to>
                <xdr:col>13</xdr:col>
                <xdr:colOff>266700</xdr:colOff>
                <xdr:row>104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0" r:id="rId75" name="AddedMember2_1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106</xdr:row>
                <xdr:rowOff>0</xdr:rowOff>
              </from>
              <to>
                <xdr:col>13</xdr:col>
                <xdr:colOff>266700</xdr:colOff>
                <xdr:row>107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1" r:id="rId76" name="AddedMember2_1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109</xdr:row>
                <xdr:rowOff>0</xdr:rowOff>
              </from>
              <to>
                <xdr:col>13</xdr:col>
                <xdr:colOff>266700</xdr:colOff>
                <xdr:row>110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2" r:id="rId77" name="AddedMember1_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150</xdr:row>
                <xdr:rowOff>45720</xdr:rowOff>
              </from>
              <to>
                <xdr:col>13</xdr:col>
                <xdr:colOff>266700</xdr:colOff>
                <xdr:row>152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3" r:id="rId78" name="AddedMember1_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154</xdr:row>
                <xdr:rowOff>0</xdr:rowOff>
              </from>
              <to>
                <xdr:col>13</xdr:col>
                <xdr:colOff>266700</xdr:colOff>
                <xdr:row>155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4" r:id="rId79" name="AddedMember1_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157</xdr:row>
                <xdr:rowOff>0</xdr:rowOff>
              </from>
              <to>
                <xdr:col>13</xdr:col>
                <xdr:colOff>266700</xdr:colOff>
                <xdr:row>158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5" r:id="rId80" name="AddedMember2_1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111</xdr:row>
                <xdr:rowOff>45720</xdr:rowOff>
              </from>
              <to>
                <xdr:col>13</xdr:col>
                <xdr:colOff>266700</xdr:colOff>
                <xdr:row>112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6" r:id="rId81" name="AddedMember2_15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114</xdr:row>
                <xdr:rowOff>45720</xdr:rowOff>
              </from>
              <to>
                <xdr:col>13</xdr:col>
                <xdr:colOff>266700</xdr:colOff>
                <xdr:row>116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7" r:id="rId82" name="AddedMember2_16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117</xdr:row>
                <xdr:rowOff>45720</xdr:rowOff>
              </from>
              <to>
                <xdr:col>13</xdr:col>
                <xdr:colOff>266700</xdr:colOff>
                <xdr:row>119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8" r:id="rId83" name="AddedMember2_17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121</xdr:row>
                <xdr:rowOff>0</xdr:rowOff>
              </from>
              <to>
                <xdr:col>13</xdr:col>
                <xdr:colOff>266700</xdr:colOff>
                <xdr:row>122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9" r:id="rId84" name="AddedMember2_18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124</xdr:row>
                <xdr:rowOff>0</xdr:rowOff>
              </from>
              <to>
                <xdr:col>13</xdr:col>
                <xdr:colOff>266700</xdr:colOff>
                <xdr:row>125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70" r:id="rId85" name="AddedMember2_19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127</xdr:row>
                <xdr:rowOff>0</xdr:rowOff>
              </from>
              <to>
                <xdr:col>13</xdr:col>
                <xdr:colOff>266700</xdr:colOff>
                <xdr:row>128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71" r:id="rId86" name="AddedMember1_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159</xdr:row>
                <xdr:rowOff>45720</xdr:rowOff>
              </from>
              <to>
                <xdr:col>13</xdr:col>
                <xdr:colOff>266700</xdr:colOff>
                <xdr:row>161</xdr:row>
                <xdr:rowOff>0</xdr:rowOff>
              </to>
            </anchor>
          </controlPr>
        </control>
      </mc:Choice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EPMFormattingSheet</vt:lpstr>
      <vt:lpstr>Elaboració per econòmic</vt:lpstr>
      <vt:lpstr>Resum per capítols</vt:lpstr>
      <vt:lpstr>EPMFormattingSheet (2)</vt:lpstr>
      <vt:lpstr>Hoja2</vt:lpstr>
      <vt:lpstr>Hoja3</vt:lpstr>
      <vt:lpstr>Hoja1</vt:lpstr>
    </vt:vector>
  </TitlesOfParts>
  <Company>IBERMATICA S.A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BATOCAJO</dc:creator>
  <cp:lastModifiedBy>Nubilum</cp:lastModifiedBy>
  <dcterms:created xsi:type="dcterms:W3CDTF">2013-06-17T09:47:00Z</dcterms:created>
  <dcterms:modified xsi:type="dcterms:W3CDTF">2018-06-13T11:38:01Z</dcterms:modified>
</cp:coreProperties>
</file>