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20" yWindow="96" windowWidth="9372" windowHeight="4968" activeTab="2"/>
  </bookViews>
  <sheets>
    <sheet name="p-98" sheetId="1" r:id="rId1"/>
    <sheet name="p-99" sheetId="2" r:id="rId2"/>
    <sheet name="Compar." sheetId="3" r:id="rId3"/>
  </sheets>
  <calcPr calcId="0"/>
</workbook>
</file>

<file path=xl/calcChain.xml><?xml version="1.0" encoding="utf-8"?>
<calcChain xmlns="http://schemas.openxmlformats.org/spreadsheetml/2006/main">
  <c r="C11" i="3" l="1"/>
  <c r="E11" i="3"/>
  <c r="G11" i="3"/>
  <c r="I11" i="3"/>
  <c r="C13" i="3"/>
  <c r="E13" i="3"/>
  <c r="G13" i="3"/>
  <c r="I13" i="3"/>
  <c r="C14" i="3"/>
  <c r="E14" i="3"/>
  <c r="G14" i="3"/>
  <c r="I14" i="3"/>
  <c r="C17" i="3"/>
  <c r="E17" i="3"/>
  <c r="G17" i="3"/>
  <c r="I17" i="3"/>
  <c r="C19" i="3"/>
  <c r="E19" i="3"/>
  <c r="G19" i="3"/>
  <c r="I19" i="3"/>
  <c r="C20" i="3"/>
  <c r="E20" i="3"/>
  <c r="G20" i="3"/>
  <c r="I20" i="3"/>
  <c r="C21" i="3"/>
  <c r="E21" i="3"/>
  <c r="G21" i="3"/>
  <c r="I21" i="3"/>
  <c r="C22" i="3"/>
  <c r="E22" i="3"/>
  <c r="G22" i="3"/>
  <c r="I22" i="3"/>
  <c r="C23" i="3"/>
  <c r="E23" i="3"/>
  <c r="G23" i="3"/>
  <c r="I23" i="3"/>
  <c r="C24" i="3"/>
  <c r="E24" i="3"/>
  <c r="F24" i="3"/>
  <c r="G24" i="3"/>
  <c r="I24" i="3"/>
  <c r="E25" i="3"/>
  <c r="F25" i="3"/>
  <c r="G25" i="3"/>
  <c r="C26" i="3"/>
  <c r="E26" i="3"/>
  <c r="F26" i="3"/>
  <c r="G26" i="3"/>
  <c r="I26" i="3"/>
  <c r="C27" i="3"/>
  <c r="E27" i="3"/>
  <c r="F27" i="3"/>
  <c r="G27" i="3"/>
  <c r="I27" i="3"/>
  <c r="C28" i="3"/>
  <c r="E28" i="3"/>
  <c r="F28" i="3"/>
  <c r="G28" i="3"/>
  <c r="I28" i="3"/>
  <c r="C29" i="3"/>
  <c r="E29" i="3"/>
  <c r="F29" i="3"/>
  <c r="G29" i="3"/>
  <c r="I29" i="3"/>
  <c r="C30" i="3"/>
  <c r="E30" i="3"/>
  <c r="F30" i="3"/>
  <c r="G30" i="3"/>
  <c r="I30" i="3"/>
  <c r="C31" i="3"/>
  <c r="E31" i="3"/>
  <c r="F31" i="3"/>
  <c r="G31" i="3"/>
  <c r="I31" i="3"/>
  <c r="C32" i="3"/>
  <c r="E32" i="3"/>
  <c r="F32" i="3"/>
  <c r="G32" i="3"/>
  <c r="I32" i="3"/>
  <c r="C34" i="3"/>
  <c r="E34" i="3"/>
  <c r="G34" i="3"/>
  <c r="I34" i="3"/>
  <c r="D11" i="1"/>
  <c r="F11" i="1"/>
  <c r="H11" i="1"/>
  <c r="J11" i="1"/>
  <c r="L11" i="1"/>
  <c r="N11" i="1"/>
  <c r="P11" i="1"/>
  <c r="R11" i="1"/>
  <c r="R13" i="1"/>
  <c r="R14" i="1"/>
  <c r="D17" i="1"/>
  <c r="F17" i="1"/>
  <c r="H17" i="1"/>
  <c r="J17" i="1"/>
  <c r="L17" i="1"/>
  <c r="N17" i="1"/>
  <c r="P17" i="1"/>
  <c r="R17" i="1"/>
  <c r="J19" i="1"/>
  <c r="L19" i="1"/>
  <c r="N19" i="1"/>
  <c r="P19" i="1"/>
  <c r="R19" i="1"/>
  <c r="R20" i="1"/>
  <c r="R21" i="1"/>
  <c r="D22" i="1"/>
  <c r="F22" i="1"/>
  <c r="H22" i="1"/>
  <c r="L22" i="1"/>
  <c r="P22" i="1"/>
  <c r="R22" i="1"/>
  <c r="R23" i="1"/>
  <c r="R24" i="1"/>
  <c r="D25" i="1"/>
  <c r="J25" i="1"/>
  <c r="L25" i="1"/>
  <c r="N25" i="1"/>
  <c r="R25" i="1"/>
  <c r="R26" i="1"/>
  <c r="R27" i="1"/>
  <c r="D28" i="1"/>
  <c r="L28" i="1"/>
  <c r="R28" i="1"/>
  <c r="R29" i="1"/>
  <c r="R30" i="1"/>
  <c r="F31" i="1"/>
  <c r="H31" i="1"/>
  <c r="R31" i="1"/>
  <c r="D33" i="1"/>
  <c r="F33" i="1"/>
  <c r="H33" i="1"/>
  <c r="J33" i="1"/>
  <c r="L33" i="1"/>
  <c r="N33" i="1"/>
  <c r="P33" i="1"/>
  <c r="R33" i="1"/>
  <c r="R38" i="1"/>
  <c r="F39" i="1"/>
  <c r="H39" i="1"/>
  <c r="J39" i="1"/>
  <c r="L39" i="1"/>
  <c r="N39" i="1"/>
  <c r="P39" i="1"/>
  <c r="R39" i="1"/>
  <c r="D11" i="2"/>
  <c r="F11" i="2"/>
  <c r="H11" i="2"/>
  <c r="J11" i="2"/>
  <c r="L11" i="2"/>
  <c r="N11" i="2"/>
  <c r="P11" i="2"/>
  <c r="R11" i="2"/>
  <c r="R13" i="2"/>
  <c r="R14" i="2"/>
  <c r="D17" i="2"/>
  <c r="F17" i="2"/>
  <c r="H17" i="2"/>
  <c r="J17" i="2"/>
  <c r="L17" i="2"/>
  <c r="N17" i="2"/>
  <c r="P17" i="2"/>
  <c r="R17" i="2"/>
  <c r="D19" i="2"/>
  <c r="R19" i="2"/>
  <c r="R20" i="2"/>
  <c r="R21" i="2"/>
  <c r="F22" i="2"/>
  <c r="H22" i="2"/>
  <c r="R22" i="2"/>
  <c r="R23" i="2"/>
  <c r="R24" i="2"/>
  <c r="R25" i="2"/>
  <c r="D26" i="2"/>
  <c r="J26" i="2"/>
  <c r="L26" i="2"/>
  <c r="N26" i="2"/>
  <c r="P26" i="2"/>
  <c r="R26" i="2"/>
  <c r="R27" i="2"/>
  <c r="R28" i="2"/>
  <c r="R29" i="2"/>
  <c r="R30" i="2"/>
  <c r="R31" i="2"/>
  <c r="R32" i="2"/>
  <c r="D34" i="2"/>
  <c r="F34" i="2"/>
  <c r="H34" i="2"/>
  <c r="J34" i="2"/>
  <c r="L34" i="2"/>
  <c r="N34" i="2"/>
  <c r="P34" i="2"/>
  <c r="R34" i="2"/>
</calcChain>
</file>

<file path=xl/sharedStrings.xml><?xml version="1.0" encoding="utf-8"?>
<sst xmlns="http://schemas.openxmlformats.org/spreadsheetml/2006/main" count="83" uniqueCount="35">
  <si>
    <t>TRACTAMENT I ELIMINACIÓ DE RESIDUS, S.A.</t>
  </si>
  <si>
    <t>PRESSUPOST PER A 1998</t>
  </si>
  <si>
    <t>(milions de pessetes)</t>
  </si>
  <si>
    <t>Estruc.</t>
  </si>
  <si>
    <t>PIB</t>
  </si>
  <si>
    <t>PIM</t>
  </si>
  <si>
    <t>Aboc.</t>
  </si>
  <si>
    <t>Gavà</t>
  </si>
  <si>
    <t>Estran.</t>
  </si>
  <si>
    <t>Of. tèc.</t>
  </si>
  <si>
    <t>Total</t>
  </si>
  <si>
    <t>Ingressos</t>
  </si>
  <si>
    <t>Facturació (*)</t>
  </si>
  <si>
    <t>Financers</t>
  </si>
  <si>
    <t>Despeses</t>
  </si>
  <si>
    <t>Personal</t>
  </si>
  <si>
    <t>Manteniment</t>
  </si>
  <si>
    <t>Tributs</t>
  </si>
  <si>
    <t>Serv. exteriors</t>
  </si>
  <si>
    <t>Assegurances</t>
  </si>
  <si>
    <t>Transports</t>
  </si>
  <si>
    <t>Despeses diverses</t>
  </si>
  <si>
    <t>Financeres</t>
  </si>
  <si>
    <t>Provisions</t>
  </si>
  <si>
    <t>Amortitzacions</t>
  </si>
  <si>
    <t>Rentat de gasos</t>
  </si>
  <si>
    <t xml:space="preserve">      Personal</t>
  </si>
  <si>
    <t xml:space="preserve">      Altres</t>
  </si>
  <si>
    <t>Resultat</t>
  </si>
  <si>
    <t>Facturació</t>
  </si>
  <si>
    <t xml:space="preserve">     Vendes</t>
  </si>
  <si>
    <t xml:space="preserve">     Resta?</t>
  </si>
  <si>
    <t>PRESSUPOST PER A 1999</t>
  </si>
  <si>
    <t>Altres</t>
  </si>
  <si>
    <t>Eliminació cendres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</si>
</sst>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;\(#,##0\)"/>
    <numFmt numFmtId="173" formatCode="#,##0.000000"/>
    <numFmt numFmtId="177" formatCode="0.0%"/>
  </numFmts>
  <fonts count="4">
    <font>
      <sz val="10"/>
      <name val="Dutch"/>
    </font>
    <font>
      <b/>
      <sz val="10"/>
      <name val="Dutch"/>
    </font>
    <font>
      <sz val="10"/>
      <name val="Dutch"/>
    </font>
    <font>
      <b/>
      <sz val="12"/>
      <name val="Dutch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172" fontId="3" fillId="0" borderId="0" xfId="0" applyNumberFormat="1" applyFont="1"/>
    <xf numFmtId="172" fontId="0" fillId="0" borderId="0" xfId="0" applyNumberFormat="1"/>
    <xf numFmtId="172" fontId="1" fillId="0" borderId="0" xfId="0" applyNumberFormat="1" applyFont="1" applyAlignment="1">
      <alignment horizontal="center"/>
    </xf>
    <xf numFmtId="172" fontId="1" fillId="0" borderId="0" xfId="0" applyNumberFormat="1" applyFont="1" applyAlignment="1"/>
    <xf numFmtId="172" fontId="2" fillId="0" borderId="0" xfId="0" applyNumberFormat="1" applyFont="1" applyAlignment="1"/>
    <xf numFmtId="172" fontId="1" fillId="0" borderId="0" xfId="0" applyNumberFormat="1" applyFont="1"/>
    <xf numFmtId="172" fontId="1" fillId="0" borderId="1" xfId="0" applyNumberFormat="1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72" fontId="1" fillId="0" borderId="1" xfId="0" applyNumberFormat="1" applyFont="1" applyBorder="1" applyAlignment="1"/>
    <xf numFmtId="172" fontId="1" fillId="0" borderId="0" xfId="0" applyNumberFormat="1" applyFont="1" applyBorder="1" applyAlignment="1"/>
    <xf numFmtId="172" fontId="2" fillId="0" borderId="1" xfId="0" applyNumberFormat="1" applyFont="1" applyBorder="1" applyAlignment="1"/>
    <xf numFmtId="172" fontId="2" fillId="0" borderId="0" xfId="0" applyNumberFormat="1" applyFont="1" applyBorder="1" applyAlignment="1"/>
    <xf numFmtId="172" fontId="0" fillId="0" borderId="1" xfId="0" applyNumberFormat="1" applyBorder="1"/>
    <xf numFmtId="172" fontId="0" fillId="0" borderId="0" xfId="0" applyNumberFormat="1" applyBorder="1"/>
    <xf numFmtId="172" fontId="1" fillId="0" borderId="1" xfId="0" applyNumberFormat="1" applyFont="1" applyBorder="1"/>
    <xf numFmtId="172" fontId="1" fillId="0" borderId="0" xfId="0" applyNumberFormat="1" applyFont="1" applyBorder="1"/>
    <xf numFmtId="173" fontId="0" fillId="0" borderId="0" xfId="0" applyNumberFormat="1"/>
    <xf numFmtId="173" fontId="2" fillId="0" borderId="0" xfId="0" applyNumberFormat="1" applyFont="1" applyAlignment="1"/>
    <xf numFmtId="172" fontId="1" fillId="2" borderId="1" xfId="0" applyNumberFormat="1" applyFont="1" applyFill="1" applyBorder="1" applyAlignment="1">
      <alignment horizontal="center"/>
    </xf>
    <xf numFmtId="172" fontId="1" fillId="2" borderId="0" xfId="0" applyNumberFormat="1" applyFont="1" applyFill="1" applyBorder="1" applyAlignment="1">
      <alignment horizontal="center"/>
    </xf>
    <xf numFmtId="172" fontId="1" fillId="2" borderId="2" xfId="0" applyNumberFormat="1" applyFont="1" applyFill="1" applyBorder="1" applyAlignment="1">
      <alignment horizontal="center"/>
    </xf>
    <xf numFmtId="172" fontId="1" fillId="2" borderId="3" xfId="0" applyNumberFormat="1" applyFont="1" applyFill="1" applyBorder="1" applyAlignment="1">
      <alignment horizontal="center"/>
    </xf>
    <xf numFmtId="172" fontId="2" fillId="2" borderId="0" xfId="0" applyNumberFormat="1" applyFont="1" applyFill="1" applyBorder="1" applyAlignment="1"/>
    <xf numFmtId="172" fontId="0" fillId="2" borderId="0" xfId="0" applyNumberFormat="1" applyFill="1" applyBorder="1"/>
    <xf numFmtId="172" fontId="0" fillId="2" borderId="4" xfId="0" applyNumberFormat="1" applyFill="1" applyBorder="1"/>
    <xf numFmtId="172" fontId="0" fillId="2" borderId="5" xfId="0" applyNumberFormat="1" applyFill="1" applyBorder="1"/>
    <xf numFmtId="172" fontId="0" fillId="2" borderId="6" xfId="0" applyNumberFormat="1" applyFill="1" applyBorder="1"/>
    <xf numFmtId="172" fontId="0" fillId="2" borderId="7" xfId="0" applyNumberFormat="1" applyFill="1" applyBorder="1"/>
    <xf numFmtId="172" fontId="1" fillId="2" borderId="8" xfId="0" applyNumberFormat="1" applyFont="1" applyFill="1" applyBorder="1" applyAlignment="1">
      <alignment horizontal="center"/>
    </xf>
    <xf numFmtId="172" fontId="1" fillId="2" borderId="9" xfId="0" applyNumberFormat="1" applyFont="1" applyFill="1" applyBorder="1" applyAlignment="1">
      <alignment horizontal="center"/>
    </xf>
    <xf numFmtId="172" fontId="1" fillId="2" borderId="10" xfId="0" applyNumberFormat="1" applyFont="1" applyFill="1" applyBorder="1" applyAlignment="1">
      <alignment horizontal="center"/>
    </xf>
    <xf numFmtId="172" fontId="1" fillId="2" borderId="11" xfId="0" applyNumberFormat="1" applyFont="1" applyFill="1" applyBorder="1" applyAlignment="1">
      <alignment horizontal="center"/>
    </xf>
    <xf numFmtId="172" fontId="1" fillId="0" borderId="9" xfId="0" applyNumberFormat="1" applyFont="1" applyBorder="1" applyAlignment="1">
      <alignment horizontal="center"/>
    </xf>
    <xf numFmtId="172" fontId="1" fillId="2" borderId="8" xfId="0" applyNumberFormat="1" applyFont="1" applyFill="1" applyBorder="1" applyAlignment="1"/>
    <xf numFmtId="172" fontId="1" fillId="0" borderId="9" xfId="0" applyNumberFormat="1" applyFont="1" applyBorder="1" applyAlignment="1"/>
    <xf numFmtId="172" fontId="2" fillId="2" borderId="8" xfId="0" applyNumberFormat="1" applyFont="1" applyFill="1" applyBorder="1" applyAlignment="1"/>
    <xf numFmtId="172" fontId="2" fillId="0" borderId="9" xfId="0" applyNumberFormat="1" applyFont="1" applyBorder="1" applyAlignment="1"/>
    <xf numFmtId="172" fontId="0" fillId="2" borderId="8" xfId="0" applyNumberFormat="1" applyFill="1" applyBorder="1"/>
    <xf numFmtId="172" fontId="0" fillId="0" borderId="9" xfId="0" applyNumberFormat="1" applyBorder="1"/>
    <xf numFmtId="172" fontId="1" fillId="2" borderId="8" xfId="0" applyNumberFormat="1" applyFont="1" applyFill="1" applyBorder="1"/>
    <xf numFmtId="172" fontId="1" fillId="0" borderId="9" xfId="0" applyNumberFormat="1" applyFont="1" applyBorder="1"/>
    <xf numFmtId="172" fontId="0" fillId="2" borderId="12" xfId="0" applyNumberFormat="1" applyFill="1" applyBorder="1"/>
    <xf numFmtId="172" fontId="0" fillId="2" borderId="13" xfId="0" applyNumberFormat="1" applyFill="1" applyBorder="1"/>
    <xf numFmtId="172" fontId="0" fillId="0" borderId="14" xfId="0" applyNumberFormat="1" applyBorder="1"/>
    <xf numFmtId="172" fontId="0" fillId="0" borderId="13" xfId="0" applyNumberFormat="1" applyBorder="1"/>
    <xf numFmtId="172" fontId="0" fillId="0" borderId="15" xfId="0" applyNumberFormat="1" applyBorder="1"/>
    <xf numFmtId="173" fontId="0" fillId="2" borderId="4" xfId="0" applyNumberFormat="1" applyFill="1" applyBorder="1"/>
    <xf numFmtId="173" fontId="1" fillId="2" borderId="8" xfId="0" applyNumberFormat="1" applyFont="1" applyFill="1" applyBorder="1" applyAlignment="1">
      <alignment horizontal="center"/>
    </xf>
    <xf numFmtId="173" fontId="1" fillId="2" borderId="10" xfId="0" applyNumberFormat="1" applyFont="1" applyFill="1" applyBorder="1" applyAlignment="1">
      <alignment horizontal="center"/>
    </xf>
    <xf numFmtId="173" fontId="1" fillId="0" borderId="8" xfId="0" applyNumberFormat="1" applyFont="1" applyBorder="1" applyAlignment="1">
      <alignment horizontal="center"/>
    </xf>
    <xf numFmtId="173" fontId="1" fillId="0" borderId="8" xfId="0" applyNumberFormat="1" applyFont="1" applyBorder="1" applyAlignment="1"/>
    <xf numFmtId="173" fontId="2" fillId="0" borderId="8" xfId="0" applyNumberFormat="1" applyFont="1" applyBorder="1" applyAlignment="1"/>
    <xf numFmtId="173" fontId="0" fillId="0" borderId="8" xfId="0" applyNumberFormat="1" applyBorder="1"/>
    <xf numFmtId="173" fontId="0" fillId="0" borderId="12" xfId="0" applyNumberFormat="1" applyBorder="1"/>
    <xf numFmtId="3" fontId="2" fillId="0" borderId="8" xfId="0" applyNumberFormat="1" applyFont="1" applyBorder="1" applyAlignment="1"/>
    <xf numFmtId="3" fontId="1" fillId="0" borderId="8" xfId="0" applyNumberFormat="1" applyFont="1" applyBorder="1" applyAlignment="1"/>
    <xf numFmtId="0" fontId="0" fillId="0" borderId="0" xfId="0" applyBorder="1"/>
    <xf numFmtId="173" fontId="0" fillId="0" borderId="0" xfId="0" applyNumberFormat="1" applyBorder="1"/>
    <xf numFmtId="173" fontId="2" fillId="0" borderId="9" xfId="0" applyNumberFormat="1" applyFont="1" applyBorder="1" applyAlignment="1"/>
    <xf numFmtId="173" fontId="1" fillId="0" borderId="4" xfId="0" applyNumberFormat="1" applyFont="1" applyBorder="1" applyAlignment="1">
      <alignment horizontal="center"/>
    </xf>
    <xf numFmtId="172" fontId="1" fillId="0" borderId="7" xfId="0" applyNumberFormat="1" applyFont="1" applyBorder="1" applyAlignment="1">
      <alignment horizontal="center"/>
    </xf>
    <xf numFmtId="172" fontId="1" fillId="0" borderId="5" xfId="0" applyNumberFormat="1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3" fontId="1" fillId="0" borderId="12" xfId="0" applyNumberFormat="1" applyFont="1" applyBorder="1" applyAlignment="1"/>
    <xf numFmtId="172" fontId="1" fillId="0" borderId="15" xfId="0" applyNumberFormat="1" applyFont="1" applyBorder="1"/>
    <xf numFmtId="0" fontId="0" fillId="2" borderId="7" xfId="0" applyFill="1" applyBorder="1"/>
    <xf numFmtId="0" fontId="0" fillId="2" borderId="9" xfId="0" applyFill="1" applyBorder="1"/>
    <xf numFmtId="172" fontId="1" fillId="2" borderId="12" xfId="0" applyNumberFormat="1" applyFont="1" applyFill="1" applyBorder="1" applyAlignment="1">
      <alignment horizontal="center"/>
    </xf>
    <xf numFmtId="0" fontId="0" fillId="2" borderId="15" xfId="0" applyFill="1" applyBorder="1"/>
    <xf numFmtId="3" fontId="1" fillId="2" borderId="10" xfId="0" applyNumberFormat="1" applyFont="1" applyFill="1" applyBorder="1" applyAlignment="1">
      <alignment horizontal="center"/>
    </xf>
    <xf numFmtId="177" fontId="0" fillId="0" borderId="9" xfId="1" applyNumberFormat="1" applyFont="1" applyBorder="1"/>
    <xf numFmtId="10" fontId="0" fillId="0" borderId="9" xfId="1" applyNumberFormat="1" applyFont="1" applyBorder="1"/>
    <xf numFmtId="10" fontId="1" fillId="0" borderId="9" xfId="1" applyNumberFormat="1" applyFont="1" applyBorder="1"/>
    <xf numFmtId="177" fontId="1" fillId="0" borderId="9" xfId="1" applyNumberFormat="1" applyFont="1" applyBorder="1"/>
    <xf numFmtId="177" fontId="0" fillId="0" borderId="9" xfId="0" applyNumberFormat="1" applyBorder="1"/>
    <xf numFmtId="177" fontId="0" fillId="0" borderId="15" xfId="0" applyNumberFormat="1" applyBorder="1"/>
    <xf numFmtId="177" fontId="0" fillId="0" borderId="0" xfId="0" applyNumberFormat="1"/>
    <xf numFmtId="177" fontId="0" fillId="0" borderId="0" xfId="0" applyNumberFormat="1" applyBorder="1"/>
    <xf numFmtId="172" fontId="1" fillId="2" borderId="13" xfId="0" applyNumberFormat="1" applyFont="1" applyFill="1" applyBorder="1" applyAlignment="1">
      <alignment horizontal="center"/>
    </xf>
    <xf numFmtId="177" fontId="0" fillId="0" borderId="13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9" workbookViewId="0">
      <selection activeCell="B30" sqref="B30"/>
    </sheetView>
  </sheetViews>
  <sheetFormatPr baseColWidth="10" defaultColWidth="12" defaultRowHeight="13.2"/>
  <cols>
    <col min="1" max="1" width="1.77734375" style="2" customWidth="1"/>
    <col min="2" max="2" width="17.77734375" style="2" customWidth="1"/>
    <col min="3" max="3" width="1.77734375" style="2" customWidth="1"/>
    <col min="4" max="4" width="7.77734375" style="2" customWidth="1"/>
    <col min="5" max="5" width="1.77734375" style="2" customWidth="1"/>
    <col min="6" max="6" width="7.77734375" style="2" customWidth="1"/>
    <col min="7" max="7" width="1.77734375" style="2" customWidth="1"/>
    <col min="8" max="8" width="7.77734375" style="2" customWidth="1"/>
    <col min="9" max="9" width="1.77734375" style="2" customWidth="1"/>
    <col min="10" max="10" width="7.77734375" style="2" customWidth="1"/>
    <col min="11" max="11" width="1.77734375" style="2" customWidth="1"/>
    <col min="12" max="12" width="7.77734375" style="2" customWidth="1"/>
    <col min="13" max="13" width="1.77734375" style="2" customWidth="1"/>
    <col min="14" max="14" width="7.77734375" style="2" customWidth="1"/>
    <col min="15" max="15" width="1.77734375" style="2" customWidth="1"/>
    <col min="16" max="16" width="7.77734375" style="2" customWidth="1"/>
    <col min="17" max="17" width="1.77734375" style="2" customWidth="1"/>
    <col min="18" max="18" width="7.77734375" style="2" customWidth="1"/>
    <col min="19" max="19" width="1.77734375" style="2" customWidth="1"/>
    <col min="20" max="16384" width="12" style="2"/>
  </cols>
  <sheetData>
    <row r="1" spans="1:19" ht="15.6">
      <c r="A1" s="1" t="s">
        <v>0</v>
      </c>
    </row>
    <row r="2" spans="1:19" ht="15.6">
      <c r="A2" s="1" t="s">
        <v>1</v>
      </c>
    </row>
    <row r="3" spans="1:19">
      <c r="A3" s="2" t="s">
        <v>2</v>
      </c>
    </row>
    <row r="6" spans="1:19" ht="13.8" thickBot="1"/>
    <row r="7" spans="1:19">
      <c r="A7" s="25"/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28"/>
    </row>
    <row r="8" spans="1:19" s="3" customFormat="1">
      <c r="A8" s="29"/>
      <c r="B8" s="20"/>
      <c r="C8" s="19"/>
      <c r="D8" s="20" t="s">
        <v>3</v>
      </c>
      <c r="E8" s="20"/>
      <c r="F8" s="20" t="s">
        <v>4</v>
      </c>
      <c r="G8" s="20"/>
      <c r="H8" s="20" t="s">
        <v>5</v>
      </c>
      <c r="I8" s="20"/>
      <c r="J8" s="20" t="s">
        <v>6</v>
      </c>
      <c r="K8" s="20"/>
      <c r="L8" s="20" t="s">
        <v>7</v>
      </c>
      <c r="M8" s="20"/>
      <c r="N8" s="20" t="s">
        <v>8</v>
      </c>
      <c r="O8" s="20"/>
      <c r="P8" s="20" t="s">
        <v>9</v>
      </c>
      <c r="Q8" s="20"/>
      <c r="R8" s="19" t="s">
        <v>10</v>
      </c>
      <c r="S8" s="30"/>
    </row>
    <row r="9" spans="1:19" s="3" customFormat="1">
      <c r="A9" s="31"/>
      <c r="B9" s="22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32"/>
    </row>
    <row r="10" spans="1:19" s="3" customFormat="1">
      <c r="A10" s="29"/>
      <c r="B10" s="20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7"/>
      <c r="S10" s="33"/>
    </row>
    <row r="11" spans="1:19" s="4" customFormat="1">
      <c r="A11" s="34"/>
      <c r="B11" s="20" t="s">
        <v>11</v>
      </c>
      <c r="C11" s="9"/>
      <c r="D11" s="10">
        <f>SUM(D12:D16)</f>
        <v>4.5999999999999996</v>
      </c>
      <c r="E11" s="10"/>
      <c r="F11" s="10">
        <f>SUM(F12:F16)</f>
        <v>1333</v>
      </c>
      <c r="G11" s="10"/>
      <c r="H11" s="10">
        <f>SUM(H12:H16)</f>
        <v>282</v>
      </c>
      <c r="I11" s="10"/>
      <c r="J11" s="10">
        <f>SUM(J12:J16)</f>
        <v>260</v>
      </c>
      <c r="K11" s="10"/>
      <c r="L11" s="10">
        <f>SUM(L12:L16)</f>
        <v>340</v>
      </c>
      <c r="M11" s="10"/>
      <c r="N11" s="10">
        <f>SUM(N12:N16)</f>
        <v>40</v>
      </c>
      <c r="O11" s="10"/>
      <c r="P11" s="10">
        <f>SUM(P12:P16)</f>
        <v>120.22499999999999</v>
      </c>
      <c r="Q11" s="10"/>
      <c r="R11" s="9">
        <f>SUM(R12:R16)</f>
        <v>2379.8249999999998</v>
      </c>
      <c r="S11" s="35"/>
    </row>
    <row r="12" spans="1:19" s="5" customFormat="1">
      <c r="A12" s="36"/>
      <c r="B12" s="23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1"/>
      <c r="S12" s="37"/>
    </row>
    <row r="13" spans="1:19" s="5" customFormat="1">
      <c r="A13" s="36"/>
      <c r="B13" s="23" t="s">
        <v>12</v>
      </c>
      <c r="C13" s="11"/>
      <c r="D13" s="12"/>
      <c r="E13" s="12"/>
      <c r="F13" s="12">
        <v>1333</v>
      </c>
      <c r="G13" s="12"/>
      <c r="H13" s="12">
        <v>282</v>
      </c>
      <c r="I13" s="12"/>
      <c r="J13" s="12">
        <v>260</v>
      </c>
      <c r="K13" s="12"/>
      <c r="L13" s="12">
        <v>340</v>
      </c>
      <c r="M13" s="12"/>
      <c r="N13" s="12">
        <v>40</v>
      </c>
      <c r="O13" s="12"/>
      <c r="P13" s="12">
        <v>120.22499999999999</v>
      </c>
      <c r="Q13" s="12"/>
      <c r="R13" s="11">
        <f t="shared" ref="R13:R14" si="0">SUM(D13:P13)</f>
        <v>2375.2249999999999</v>
      </c>
      <c r="S13" s="37"/>
    </row>
    <row r="14" spans="1:19" s="5" customFormat="1">
      <c r="A14" s="36"/>
      <c r="B14" s="23" t="s">
        <v>13</v>
      </c>
      <c r="C14" s="11"/>
      <c r="D14" s="12">
        <v>4.5999999999999996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1">
        <f t="shared" si="0"/>
        <v>4.5999999999999996</v>
      </c>
      <c r="S14" s="37"/>
    </row>
    <row r="15" spans="1:19" s="5" customFormat="1">
      <c r="A15" s="36"/>
      <c r="B15" s="23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1"/>
      <c r="S15" s="37"/>
    </row>
    <row r="16" spans="1:19" s="5" customFormat="1">
      <c r="A16" s="36"/>
      <c r="B16" s="23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1"/>
      <c r="S16" s="37"/>
    </row>
    <row r="17" spans="1:19" s="4" customFormat="1">
      <c r="A17" s="34"/>
      <c r="B17" s="20" t="s">
        <v>14</v>
      </c>
      <c r="C17" s="9"/>
      <c r="D17" s="10">
        <f>SUM(D18:D32)</f>
        <v>68.899999999999991</v>
      </c>
      <c r="E17" s="10"/>
      <c r="F17" s="10">
        <f>SUM(F18:F29)</f>
        <v>1297.1000000000001</v>
      </c>
      <c r="G17" s="10"/>
      <c r="H17" s="10">
        <f>SUM(H18:H29)</f>
        <v>274.65100000000007</v>
      </c>
      <c r="I17" s="10"/>
      <c r="J17" s="10">
        <f>SUM(J18:J29)</f>
        <v>253.03500000000003</v>
      </c>
      <c r="K17" s="10"/>
      <c r="L17" s="10">
        <f>SUM(L18:L29)</f>
        <v>330.86</v>
      </c>
      <c r="M17" s="10"/>
      <c r="N17" s="10">
        <f>SUM(N18:N29)</f>
        <v>38.914000000000001</v>
      </c>
      <c r="O17" s="10"/>
      <c r="P17" s="10">
        <f>SUM(P18:P29)</f>
        <v>116.96799999999999</v>
      </c>
      <c r="Q17" s="10"/>
      <c r="R17" s="9">
        <f>SUM(R18:R29)</f>
        <v>2380.4280000000003</v>
      </c>
      <c r="S17" s="35"/>
    </row>
    <row r="18" spans="1:19">
      <c r="A18" s="38"/>
      <c r="B18" s="24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3"/>
      <c r="S18" s="39"/>
    </row>
    <row r="19" spans="1:19">
      <c r="A19" s="38"/>
      <c r="B19" s="24" t="s">
        <v>15</v>
      </c>
      <c r="C19" s="13"/>
      <c r="D19" s="14">
        <v>42.5</v>
      </c>
      <c r="E19" s="14"/>
      <c r="F19" s="14">
        <v>356.5</v>
      </c>
      <c r="G19" s="14"/>
      <c r="H19" s="14">
        <v>91.6</v>
      </c>
      <c r="I19" s="14"/>
      <c r="J19" s="14">
        <f>38.6+13.51</f>
        <v>52.11</v>
      </c>
      <c r="K19" s="14"/>
      <c r="L19" s="14">
        <f>98.195+33.386+1.7+3.4</f>
        <v>136.68099999999998</v>
      </c>
      <c r="M19" s="14"/>
      <c r="N19" s="14">
        <f>11.8+3.54</f>
        <v>15.34</v>
      </c>
      <c r="O19" s="14"/>
      <c r="P19" s="14">
        <f>10.64+2.75</f>
        <v>13.39</v>
      </c>
      <c r="Q19" s="14"/>
      <c r="R19" s="11">
        <f t="shared" ref="R19:R31" si="1">SUM(D19:P19)</f>
        <v>708.12100000000009</v>
      </c>
      <c r="S19" s="39"/>
    </row>
    <row r="20" spans="1:19">
      <c r="A20" s="38"/>
      <c r="B20" s="24" t="s">
        <v>16</v>
      </c>
      <c r="C20" s="13"/>
      <c r="D20" s="14"/>
      <c r="E20" s="14"/>
      <c r="F20" s="14">
        <v>371.5</v>
      </c>
      <c r="G20" s="14"/>
      <c r="H20" s="14">
        <v>53</v>
      </c>
      <c r="I20" s="14"/>
      <c r="J20" s="14"/>
      <c r="K20" s="14"/>
      <c r="L20" s="14">
        <v>24.6</v>
      </c>
      <c r="M20" s="14"/>
      <c r="N20" s="14"/>
      <c r="O20" s="14"/>
      <c r="P20" s="14"/>
      <c r="Q20" s="14"/>
      <c r="R20" s="11">
        <f t="shared" si="1"/>
        <v>449.1</v>
      </c>
      <c r="S20" s="39"/>
    </row>
    <row r="21" spans="1:19">
      <c r="A21" s="38"/>
      <c r="B21" s="24" t="s">
        <v>17</v>
      </c>
      <c r="C21" s="13"/>
      <c r="D21" s="14"/>
      <c r="E21" s="14"/>
      <c r="F21" s="14">
        <v>4.7</v>
      </c>
      <c r="G21" s="14"/>
      <c r="H21" s="14">
        <v>0.8</v>
      </c>
      <c r="I21" s="14"/>
      <c r="J21" s="14"/>
      <c r="K21" s="14"/>
      <c r="L21" s="14">
        <v>6.5</v>
      </c>
      <c r="M21" s="14"/>
      <c r="N21" s="14"/>
      <c r="O21" s="14"/>
      <c r="P21" s="14"/>
      <c r="Q21" s="14"/>
      <c r="R21" s="11">
        <f t="shared" si="1"/>
        <v>12</v>
      </c>
      <c r="S21" s="39"/>
    </row>
    <row r="22" spans="1:19">
      <c r="A22" s="38"/>
      <c r="B22" s="24" t="s">
        <v>18</v>
      </c>
      <c r="C22" s="13"/>
      <c r="D22" s="14">
        <f>3.3+0.5+3.8</f>
        <v>7.6</v>
      </c>
      <c r="E22" s="14"/>
      <c r="F22" s="14">
        <f>12.3+4.8</f>
        <v>17.100000000000001</v>
      </c>
      <c r="G22" s="14"/>
      <c r="H22" s="14">
        <f>13.5+0.3</f>
        <v>13.8</v>
      </c>
      <c r="I22" s="14"/>
      <c r="J22" s="14"/>
      <c r="K22" s="14"/>
      <c r="L22" s="14">
        <f>5.4+25.245+15.2</f>
        <v>45.844999999999999</v>
      </c>
      <c r="M22" s="14"/>
      <c r="N22" s="14"/>
      <c r="O22" s="14"/>
      <c r="P22" s="14">
        <f>68.82+30.2</f>
        <v>99.02</v>
      </c>
      <c r="Q22" s="14"/>
      <c r="R22" s="11">
        <f t="shared" si="1"/>
        <v>183.36500000000001</v>
      </c>
      <c r="S22" s="39"/>
    </row>
    <row r="23" spans="1:19">
      <c r="A23" s="38"/>
      <c r="B23" s="24" t="s">
        <v>19</v>
      </c>
      <c r="C23" s="13"/>
      <c r="D23" s="14">
        <v>2</v>
      </c>
      <c r="E23" s="14"/>
      <c r="F23" s="14">
        <v>16.2</v>
      </c>
      <c r="G23" s="14"/>
      <c r="H23" s="14">
        <v>1.7</v>
      </c>
      <c r="I23" s="14"/>
      <c r="J23" s="14"/>
      <c r="K23" s="14"/>
      <c r="L23" s="14">
        <v>3.8</v>
      </c>
      <c r="M23" s="14"/>
      <c r="N23" s="14"/>
      <c r="O23" s="14"/>
      <c r="P23" s="14"/>
      <c r="Q23" s="14"/>
      <c r="R23" s="11">
        <f t="shared" si="1"/>
        <v>23.7</v>
      </c>
      <c r="S23" s="39"/>
    </row>
    <row r="24" spans="1:19">
      <c r="A24" s="38"/>
      <c r="B24" s="24" t="s">
        <v>20</v>
      </c>
      <c r="C24" s="13"/>
      <c r="D24" s="14"/>
      <c r="E24" s="14"/>
      <c r="F24" s="14">
        <v>40</v>
      </c>
      <c r="G24" s="14"/>
      <c r="H24" s="14">
        <v>6.3</v>
      </c>
      <c r="I24" s="14"/>
      <c r="J24" s="14"/>
      <c r="K24" s="14"/>
      <c r="L24" s="14">
        <v>1.873</v>
      </c>
      <c r="M24" s="14"/>
      <c r="N24" s="14"/>
      <c r="O24" s="14"/>
      <c r="P24" s="14"/>
      <c r="Q24" s="14"/>
      <c r="R24" s="11">
        <f t="shared" si="1"/>
        <v>48.172999999999995</v>
      </c>
      <c r="S24" s="39"/>
    </row>
    <row r="25" spans="1:19">
      <c r="A25" s="38"/>
      <c r="B25" s="24" t="s">
        <v>21</v>
      </c>
      <c r="C25" s="13"/>
      <c r="D25" s="14">
        <f>1+1+1.5+0.4+2+1.6+1.7</f>
        <v>9.1999999999999993</v>
      </c>
      <c r="E25" s="14"/>
      <c r="F25" s="14">
        <v>17.100000000000001</v>
      </c>
      <c r="G25" s="14"/>
      <c r="H25" s="14">
        <v>4.157</v>
      </c>
      <c r="I25" s="14"/>
      <c r="J25" s="14">
        <f>44.8+2.65+47.7+92.5+13.275</f>
        <v>200.92500000000001</v>
      </c>
      <c r="K25" s="14"/>
      <c r="L25" s="14">
        <f>8.271+3+3.9+0.5+2.7+2.38</f>
        <v>20.751000000000001</v>
      </c>
      <c r="M25" s="14"/>
      <c r="N25" s="14">
        <f>20+3.574</f>
        <v>23.573999999999998</v>
      </c>
      <c r="O25" s="14"/>
      <c r="P25" s="14">
        <v>4.5579999999999998</v>
      </c>
      <c r="Q25" s="14"/>
      <c r="R25" s="11">
        <f t="shared" si="1"/>
        <v>280.26499999999999</v>
      </c>
      <c r="S25" s="39"/>
    </row>
    <row r="26" spans="1:19">
      <c r="A26" s="38"/>
      <c r="B26" s="24" t="s">
        <v>22</v>
      </c>
      <c r="C26" s="13"/>
      <c r="D26" s="14"/>
      <c r="E26" s="14"/>
      <c r="F26" s="14">
        <v>21.9</v>
      </c>
      <c r="G26" s="14"/>
      <c r="H26" s="14">
        <v>7.05</v>
      </c>
      <c r="I26" s="14"/>
      <c r="J26" s="14"/>
      <c r="K26" s="14"/>
      <c r="L26" s="14"/>
      <c r="M26" s="14"/>
      <c r="N26" s="14"/>
      <c r="O26" s="14"/>
      <c r="P26" s="14"/>
      <c r="Q26" s="14"/>
      <c r="R26" s="11">
        <f t="shared" si="1"/>
        <v>28.95</v>
      </c>
      <c r="S26" s="39"/>
    </row>
    <row r="27" spans="1:19">
      <c r="A27" s="38"/>
      <c r="B27" s="24" t="s">
        <v>23</v>
      </c>
      <c r="C27" s="13"/>
      <c r="D27" s="14"/>
      <c r="E27" s="14"/>
      <c r="F27" s="14"/>
      <c r="G27" s="14"/>
      <c r="H27" s="14"/>
      <c r="I27" s="14"/>
      <c r="J27" s="14"/>
      <c r="K27" s="14"/>
      <c r="L27" s="14">
        <v>2</v>
      </c>
      <c r="M27" s="14"/>
      <c r="N27" s="14"/>
      <c r="O27" s="14"/>
      <c r="P27" s="14"/>
      <c r="Q27" s="14"/>
      <c r="R27" s="11">
        <f t="shared" si="1"/>
        <v>2</v>
      </c>
      <c r="S27" s="39"/>
    </row>
    <row r="28" spans="1:19">
      <c r="A28" s="38"/>
      <c r="B28" s="24" t="s">
        <v>24</v>
      </c>
      <c r="C28" s="13"/>
      <c r="D28" s="14">
        <f>1.6+6</f>
        <v>7.6</v>
      </c>
      <c r="E28" s="14"/>
      <c r="F28" s="14">
        <v>237.9</v>
      </c>
      <c r="G28" s="14"/>
      <c r="H28" s="14">
        <v>40</v>
      </c>
      <c r="I28" s="14"/>
      <c r="J28" s="14"/>
      <c r="K28" s="14"/>
      <c r="L28" s="14">
        <f>11.81+77</f>
        <v>88.81</v>
      </c>
      <c r="M28" s="14"/>
      <c r="N28" s="14"/>
      <c r="O28" s="14"/>
      <c r="P28" s="14"/>
      <c r="Q28" s="14"/>
      <c r="R28" s="11">
        <f t="shared" si="1"/>
        <v>374.31</v>
      </c>
      <c r="S28" s="39"/>
    </row>
    <row r="29" spans="1:19">
      <c r="A29" s="38"/>
      <c r="B29" s="24" t="s">
        <v>25</v>
      </c>
      <c r="C29" s="13"/>
      <c r="D29" s="14"/>
      <c r="E29" s="14"/>
      <c r="F29" s="14">
        <v>214.2</v>
      </c>
      <c r="G29" s="14"/>
      <c r="H29" s="14">
        <v>56.244</v>
      </c>
      <c r="I29" s="14"/>
      <c r="J29" s="14"/>
      <c r="K29" s="14"/>
      <c r="L29" s="14"/>
      <c r="M29" s="14"/>
      <c r="N29" s="14"/>
      <c r="O29" s="14"/>
      <c r="P29" s="14"/>
      <c r="Q29" s="14"/>
      <c r="R29" s="11">
        <f t="shared" si="1"/>
        <v>270.44399999999996</v>
      </c>
      <c r="S29" s="39"/>
    </row>
    <row r="30" spans="1:19">
      <c r="A30" s="38"/>
      <c r="B30" s="24" t="s">
        <v>26</v>
      </c>
      <c r="C30" s="13"/>
      <c r="D30" s="14"/>
      <c r="E30" s="14"/>
      <c r="F30" s="14">
        <v>14.858000000000001</v>
      </c>
      <c r="G30" s="14"/>
      <c r="H30" s="14">
        <v>7.05</v>
      </c>
      <c r="I30" s="14"/>
      <c r="J30" s="14"/>
      <c r="K30" s="14"/>
      <c r="L30" s="14"/>
      <c r="M30" s="14"/>
      <c r="N30" s="14"/>
      <c r="O30" s="14"/>
      <c r="P30" s="14"/>
      <c r="Q30" s="14"/>
      <c r="R30" s="11">
        <f t="shared" si="1"/>
        <v>21.908000000000001</v>
      </c>
      <c r="S30" s="39"/>
    </row>
    <row r="31" spans="1:19">
      <c r="A31" s="38"/>
      <c r="B31" s="24" t="s">
        <v>27</v>
      </c>
      <c r="C31" s="13"/>
      <c r="D31" s="14"/>
      <c r="E31" s="14"/>
      <c r="F31" s="14">
        <f>+F29-F30</f>
        <v>199.34199999999998</v>
      </c>
      <c r="G31" s="14"/>
      <c r="H31" s="14">
        <f>+H29-H30</f>
        <v>49.194000000000003</v>
      </c>
      <c r="I31" s="14"/>
      <c r="J31" s="14"/>
      <c r="K31" s="14"/>
      <c r="L31" s="14"/>
      <c r="M31" s="14"/>
      <c r="N31" s="14"/>
      <c r="O31" s="14"/>
      <c r="P31" s="14"/>
      <c r="Q31" s="14"/>
      <c r="R31" s="11">
        <f t="shared" si="1"/>
        <v>248.536</v>
      </c>
      <c r="S31" s="39"/>
    </row>
    <row r="32" spans="1:19">
      <c r="A32" s="38"/>
      <c r="B32" s="24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3"/>
      <c r="S32" s="39"/>
    </row>
    <row r="33" spans="1:19" s="6" customFormat="1">
      <c r="A33" s="40"/>
      <c r="B33" s="20" t="s">
        <v>28</v>
      </c>
      <c r="C33" s="15"/>
      <c r="D33" s="16">
        <f>+D11-D17</f>
        <v>-64.3</v>
      </c>
      <c r="E33" s="16"/>
      <c r="F33" s="16">
        <f>+F11-F17</f>
        <v>35.899999999999864</v>
      </c>
      <c r="G33" s="16"/>
      <c r="H33" s="16">
        <f>+H11-H17</f>
        <v>7.3489999999999327</v>
      </c>
      <c r="I33" s="16"/>
      <c r="J33" s="16">
        <f>+J11-J17</f>
        <v>6.964999999999975</v>
      </c>
      <c r="K33" s="16"/>
      <c r="L33" s="16">
        <f>+L11-L17</f>
        <v>9.1399999999999864</v>
      </c>
      <c r="M33" s="16"/>
      <c r="N33" s="16">
        <f>+N11-N17</f>
        <v>1.0859999999999985</v>
      </c>
      <c r="O33" s="16"/>
      <c r="P33" s="16">
        <f>+P11-P17</f>
        <v>3.257000000000005</v>
      </c>
      <c r="Q33" s="16"/>
      <c r="R33" s="9">
        <f>+R11-R17</f>
        <v>-0.60300000000052023</v>
      </c>
      <c r="S33" s="41"/>
    </row>
    <row r="34" spans="1:19" ht="13.8" thickBot="1">
      <c r="A34" s="42"/>
      <c r="B34" s="43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4"/>
      <c r="S34" s="46"/>
    </row>
    <row r="37" spans="1:19">
      <c r="B37" s="2" t="s">
        <v>29</v>
      </c>
    </row>
    <row r="38" spans="1:19">
      <c r="B38" s="2" t="s">
        <v>30</v>
      </c>
      <c r="F38" s="2">
        <v>837.79</v>
      </c>
      <c r="H38" s="2">
        <v>15</v>
      </c>
      <c r="J38" s="2">
        <v>260</v>
      </c>
      <c r="L38" s="2">
        <v>340</v>
      </c>
      <c r="N38" s="2">
        <v>40</v>
      </c>
      <c r="P38" s="2">
        <v>120.22499999999999</v>
      </c>
      <c r="R38" s="5">
        <f t="shared" ref="R38:R39" si="2">SUM(D38:P38)</f>
        <v>1613.0149999999999</v>
      </c>
    </row>
    <row r="39" spans="1:19">
      <c r="B39" s="2" t="s">
        <v>31</v>
      </c>
      <c r="F39" s="2">
        <f>+F11-F38</f>
        <v>495.21000000000004</v>
      </c>
      <c r="H39" s="2">
        <f>+H11-H38</f>
        <v>267</v>
      </c>
      <c r="J39" s="2">
        <f>+J11-J38</f>
        <v>0</v>
      </c>
      <c r="L39" s="2">
        <f>+L11-L38</f>
        <v>0</v>
      </c>
      <c r="N39" s="2">
        <f>+N11-N38</f>
        <v>0</v>
      </c>
      <c r="P39" s="2">
        <f>+P11-P38</f>
        <v>0</v>
      </c>
      <c r="R39" s="5">
        <f t="shared" si="2"/>
        <v>762.21</v>
      </c>
    </row>
  </sheetData>
  <printOptions horizontalCentered="1" verticalCentered="1"/>
  <pageMargins left="0.28000000000000003" right="0.35" top="0.98425196850393704" bottom="0.98425196850393704" header="0.51181102362204722" footer="0.51181102362204722"/>
  <pageSetup paperSize="9" orientation="portrait" r:id="rId1"/>
  <headerFooter alignWithMargins="0">
    <oddHeader>&amp;R&amp;"Dutch,Cursiva"&amp;8&amp;F   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5" workbookViewId="0">
      <selection activeCell="D40" sqref="D40"/>
    </sheetView>
  </sheetViews>
  <sheetFormatPr baseColWidth="10" defaultColWidth="12" defaultRowHeight="13.2"/>
  <cols>
    <col min="1" max="1" width="1.77734375" style="2" customWidth="1"/>
    <col min="2" max="2" width="17.77734375" style="2" customWidth="1"/>
    <col min="3" max="3" width="1.77734375" style="2" customWidth="1"/>
    <col min="4" max="4" width="7.77734375" style="2" customWidth="1"/>
    <col min="5" max="5" width="1.77734375" style="2" customWidth="1"/>
    <col min="6" max="6" width="7.77734375" style="2" customWidth="1"/>
    <col min="7" max="7" width="1.77734375" style="2" customWidth="1"/>
    <col min="8" max="8" width="7.77734375" style="2" customWidth="1"/>
    <col min="9" max="9" width="1.77734375" style="2" customWidth="1"/>
    <col min="10" max="10" width="7.77734375" style="2" customWidth="1"/>
    <col min="11" max="11" width="1.77734375" style="2" customWidth="1"/>
    <col min="12" max="12" width="7.77734375" style="2" customWidth="1"/>
    <col min="13" max="13" width="1.77734375" style="2" customWidth="1"/>
    <col min="14" max="14" width="7.77734375" style="2" customWidth="1"/>
    <col min="15" max="15" width="1.77734375" style="2" customWidth="1"/>
    <col min="16" max="16" width="7.77734375" style="2" customWidth="1"/>
    <col min="17" max="17" width="1.77734375" style="2" customWidth="1"/>
    <col min="18" max="18" width="13.77734375" style="17" customWidth="1"/>
    <col min="19" max="19" width="1.77734375" style="2" customWidth="1"/>
    <col min="20" max="16384" width="12" style="2"/>
  </cols>
  <sheetData>
    <row r="1" spans="1:19" ht="15.6">
      <c r="A1" s="1" t="s">
        <v>0</v>
      </c>
    </row>
    <row r="2" spans="1:19" ht="15.6">
      <c r="A2" s="1" t="s">
        <v>32</v>
      </c>
    </row>
    <row r="3" spans="1:19">
      <c r="A3" s="2" t="s">
        <v>2</v>
      </c>
    </row>
    <row r="6" spans="1:19" ht="13.8" thickBot="1"/>
    <row r="7" spans="1:19">
      <c r="A7" s="25"/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47"/>
      <c r="S7" s="28"/>
    </row>
    <row r="8" spans="1:19" s="3" customFormat="1">
      <c r="A8" s="29"/>
      <c r="B8" s="20"/>
      <c r="C8" s="19"/>
      <c r="D8" s="20" t="s">
        <v>3</v>
      </c>
      <c r="E8" s="20"/>
      <c r="F8" s="20" t="s">
        <v>4</v>
      </c>
      <c r="G8" s="20"/>
      <c r="H8" s="20" t="s">
        <v>5</v>
      </c>
      <c r="I8" s="20"/>
      <c r="J8" s="20" t="s">
        <v>6</v>
      </c>
      <c r="K8" s="20"/>
      <c r="L8" s="20" t="s">
        <v>7</v>
      </c>
      <c r="M8" s="20"/>
      <c r="N8" s="20" t="s">
        <v>8</v>
      </c>
      <c r="O8" s="20"/>
      <c r="P8" s="20" t="s">
        <v>9</v>
      </c>
      <c r="Q8" s="20"/>
      <c r="R8" s="48" t="s">
        <v>10</v>
      </c>
      <c r="S8" s="30"/>
    </row>
    <row r="9" spans="1:19" s="3" customFormat="1">
      <c r="A9" s="31"/>
      <c r="B9" s="22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49"/>
      <c r="S9" s="32"/>
    </row>
    <row r="10" spans="1:19" s="3" customFormat="1">
      <c r="A10" s="29"/>
      <c r="B10" s="20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50"/>
      <c r="S10" s="33"/>
    </row>
    <row r="11" spans="1:19" s="4" customFormat="1">
      <c r="A11" s="34"/>
      <c r="B11" s="20" t="s">
        <v>11</v>
      </c>
      <c r="C11" s="9"/>
      <c r="D11" s="10">
        <f>SUM(D12:D16)</f>
        <v>2.2000000000000002</v>
      </c>
      <c r="E11" s="10"/>
      <c r="F11" s="10">
        <f>SUM(F12:F16)</f>
        <v>1598.96</v>
      </c>
      <c r="G11" s="10"/>
      <c r="H11" s="10">
        <f>SUM(H12:H16)</f>
        <v>316.84700000000004</v>
      </c>
      <c r="I11" s="10"/>
      <c r="J11" s="10">
        <f>SUM(J12:J16)</f>
        <v>292.54599999999999</v>
      </c>
      <c r="K11" s="10"/>
      <c r="L11" s="10">
        <f>SUM(L12:L16)</f>
        <v>409.15700000000004</v>
      </c>
      <c r="M11" s="10"/>
      <c r="N11" s="10">
        <f>SUM(N12:N16)</f>
        <v>30</v>
      </c>
      <c r="O11" s="10"/>
      <c r="P11" s="10">
        <f>SUM(P12:P16)</f>
        <v>53.2</v>
      </c>
      <c r="Q11" s="10"/>
      <c r="R11" s="51">
        <f>SUM(R12:R16)</f>
        <v>2702.9100000000003</v>
      </c>
      <c r="S11" s="35"/>
    </row>
    <row r="12" spans="1:19" s="5" customFormat="1">
      <c r="A12" s="36"/>
      <c r="B12" s="23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52"/>
      <c r="S12" s="37"/>
    </row>
    <row r="13" spans="1:19" s="5" customFormat="1">
      <c r="A13" s="36"/>
      <c r="B13" s="23" t="s">
        <v>29</v>
      </c>
      <c r="C13" s="11"/>
      <c r="D13" s="12"/>
      <c r="E13" s="12"/>
      <c r="F13" s="12">
        <v>781.74900000000002</v>
      </c>
      <c r="G13" s="12"/>
      <c r="H13" s="12">
        <v>311.74700000000001</v>
      </c>
      <c r="I13" s="12"/>
      <c r="J13" s="12">
        <v>180</v>
      </c>
      <c r="K13" s="12"/>
      <c r="L13" s="12">
        <v>392.84300000000002</v>
      </c>
      <c r="M13" s="12"/>
      <c r="N13" s="12">
        <v>30</v>
      </c>
      <c r="O13" s="12"/>
      <c r="P13" s="12">
        <v>53.2</v>
      </c>
      <c r="Q13" s="12"/>
      <c r="R13" s="52">
        <f t="shared" ref="R13:R14" si="0">SUM(D13:P13)</f>
        <v>1749.5390000000002</v>
      </c>
      <c r="S13" s="37"/>
    </row>
    <row r="14" spans="1:19" s="5" customFormat="1">
      <c r="A14" s="36"/>
      <c r="B14" s="23" t="s">
        <v>33</v>
      </c>
      <c r="C14" s="11"/>
      <c r="D14" s="12">
        <v>2.2000000000000002</v>
      </c>
      <c r="E14" s="12"/>
      <c r="F14" s="12">
        <v>817.21100000000001</v>
      </c>
      <c r="G14" s="12"/>
      <c r="H14" s="12">
        <v>5.0999999999999996</v>
      </c>
      <c r="I14" s="12"/>
      <c r="J14" s="12">
        <v>112.54600000000001</v>
      </c>
      <c r="K14" s="12"/>
      <c r="L14" s="12">
        <v>16.314</v>
      </c>
      <c r="M14" s="12"/>
      <c r="N14" s="12"/>
      <c r="O14" s="12"/>
      <c r="P14" s="12"/>
      <c r="Q14" s="12"/>
      <c r="R14" s="52">
        <f t="shared" si="0"/>
        <v>953.37100000000009</v>
      </c>
      <c r="S14" s="37"/>
    </row>
    <row r="15" spans="1:19" s="5" customFormat="1">
      <c r="A15" s="36"/>
      <c r="B15" s="23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52"/>
      <c r="S15" s="37"/>
    </row>
    <row r="16" spans="1:19" s="5" customFormat="1">
      <c r="A16" s="36"/>
      <c r="B16" s="23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52"/>
      <c r="S16" s="37"/>
    </row>
    <row r="17" spans="1:19" s="4" customFormat="1">
      <c r="A17" s="34"/>
      <c r="B17" s="20" t="s">
        <v>14</v>
      </c>
      <c r="C17" s="9"/>
      <c r="D17" s="10">
        <f>SUM(D18:D33)</f>
        <v>71.449999999999989</v>
      </c>
      <c r="E17" s="10"/>
      <c r="F17" s="10">
        <f>SUM(F18:F30)</f>
        <v>1557.9600000000003</v>
      </c>
      <c r="G17" s="10"/>
      <c r="H17" s="10">
        <f>SUM(H18:H30)</f>
        <v>308.59100000000001</v>
      </c>
      <c r="I17" s="10"/>
      <c r="J17" s="10">
        <f>SUM(J18:J30)</f>
        <v>266</v>
      </c>
      <c r="K17" s="10"/>
      <c r="L17" s="10">
        <f>SUM(L18:L30)</f>
        <v>382.64</v>
      </c>
      <c r="M17" s="10"/>
      <c r="N17" s="10">
        <f>SUM(N18:N30)</f>
        <v>27.55</v>
      </c>
      <c r="O17" s="10"/>
      <c r="P17" s="10">
        <f>SUM(P18:P30)</f>
        <v>49.57</v>
      </c>
      <c r="Q17" s="10"/>
      <c r="R17" s="51">
        <f>SUM(R18:R30)</f>
        <v>2663.761</v>
      </c>
      <c r="S17" s="35"/>
    </row>
    <row r="18" spans="1:19">
      <c r="A18" s="38"/>
      <c r="B18" s="24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53"/>
      <c r="S18" s="39"/>
    </row>
    <row r="19" spans="1:19">
      <c r="A19" s="38"/>
      <c r="B19" s="24" t="s">
        <v>15</v>
      </c>
      <c r="C19" s="13"/>
      <c r="D19" s="14">
        <f>50.6+0.8</f>
        <v>51.4</v>
      </c>
      <c r="E19" s="14"/>
      <c r="F19" s="14">
        <v>395.95</v>
      </c>
      <c r="G19" s="14"/>
      <c r="H19" s="14">
        <v>103.99</v>
      </c>
      <c r="I19" s="14"/>
      <c r="J19" s="14">
        <v>51</v>
      </c>
      <c r="K19" s="14"/>
      <c r="L19" s="14"/>
      <c r="M19" s="14"/>
      <c r="N19" s="14">
        <v>14.55</v>
      </c>
      <c r="O19" s="14"/>
      <c r="P19" s="14">
        <v>14.68</v>
      </c>
      <c r="Q19" s="14"/>
      <c r="R19" s="52">
        <f t="shared" ref="R19:R32" si="1">SUM(D19:P19)</f>
        <v>631.56999999999982</v>
      </c>
      <c r="S19" s="39"/>
    </row>
    <row r="20" spans="1:19">
      <c r="A20" s="38"/>
      <c r="B20" s="24" t="s">
        <v>16</v>
      </c>
      <c r="C20" s="13"/>
      <c r="D20" s="14"/>
      <c r="E20" s="14"/>
      <c r="F20" s="14">
        <v>407.66</v>
      </c>
      <c r="G20" s="14"/>
      <c r="H20" s="14">
        <v>61.99</v>
      </c>
      <c r="I20" s="14"/>
      <c r="J20" s="14"/>
      <c r="K20" s="14"/>
      <c r="L20" s="14"/>
      <c r="M20" s="14"/>
      <c r="N20" s="14"/>
      <c r="O20" s="14"/>
      <c r="P20" s="14"/>
      <c r="Q20" s="14"/>
      <c r="R20" s="52">
        <f t="shared" si="1"/>
        <v>469.65000000000003</v>
      </c>
      <c r="S20" s="39"/>
    </row>
    <row r="21" spans="1:19">
      <c r="A21" s="38"/>
      <c r="B21" s="24" t="s">
        <v>17</v>
      </c>
      <c r="C21" s="13"/>
      <c r="D21" s="14"/>
      <c r="E21" s="14"/>
      <c r="F21" s="14">
        <v>5.2</v>
      </c>
      <c r="G21" s="14"/>
      <c r="H21" s="14">
        <v>0.9</v>
      </c>
      <c r="I21" s="14"/>
      <c r="J21" s="14"/>
      <c r="K21" s="14"/>
      <c r="L21" s="14"/>
      <c r="M21" s="14"/>
      <c r="N21" s="14"/>
      <c r="O21" s="14"/>
      <c r="P21" s="14"/>
      <c r="Q21" s="14"/>
      <c r="R21" s="52">
        <f t="shared" si="1"/>
        <v>6.1000000000000005</v>
      </c>
      <c r="S21" s="39"/>
    </row>
    <row r="22" spans="1:19">
      <c r="A22" s="38"/>
      <c r="B22" s="24" t="s">
        <v>18</v>
      </c>
      <c r="C22" s="13"/>
      <c r="D22" s="14">
        <v>0.9</v>
      </c>
      <c r="E22" s="14"/>
      <c r="F22" s="14">
        <f>83.708+21.2</f>
        <v>104.908</v>
      </c>
      <c r="G22" s="14"/>
      <c r="H22" s="14">
        <f>46.292+0.35</f>
        <v>46.642000000000003</v>
      </c>
      <c r="I22" s="14"/>
      <c r="J22" s="14"/>
      <c r="K22" s="14"/>
      <c r="L22" s="14"/>
      <c r="M22" s="14"/>
      <c r="N22" s="14"/>
      <c r="O22" s="14"/>
      <c r="P22" s="14"/>
      <c r="Q22" s="14"/>
      <c r="R22" s="52">
        <f t="shared" si="1"/>
        <v>152.45000000000002</v>
      </c>
      <c r="S22" s="39"/>
    </row>
    <row r="23" spans="1:19">
      <c r="A23" s="38"/>
      <c r="B23" s="24" t="s">
        <v>19</v>
      </c>
      <c r="C23" s="13"/>
      <c r="D23" s="14"/>
      <c r="E23" s="14"/>
      <c r="F23" s="14">
        <v>18.89</v>
      </c>
      <c r="G23" s="14"/>
      <c r="H23" s="14">
        <v>2.2999999999999998</v>
      </c>
      <c r="I23" s="14"/>
      <c r="J23" s="14"/>
      <c r="K23" s="14"/>
      <c r="L23" s="14"/>
      <c r="M23" s="14"/>
      <c r="N23" s="14"/>
      <c r="O23" s="14"/>
      <c r="P23" s="14"/>
      <c r="Q23" s="14"/>
      <c r="R23" s="52">
        <f t="shared" si="1"/>
        <v>21.19</v>
      </c>
      <c r="S23" s="39"/>
    </row>
    <row r="24" spans="1:19">
      <c r="A24" s="38"/>
      <c r="B24" s="24" t="s">
        <v>20</v>
      </c>
      <c r="C24" s="13"/>
      <c r="D24" s="14"/>
      <c r="E24" s="14"/>
      <c r="F24" s="14">
        <v>60.517000000000003</v>
      </c>
      <c r="G24" s="14"/>
      <c r="H24" s="14">
        <v>9.8520000000000003</v>
      </c>
      <c r="I24" s="14"/>
      <c r="J24" s="14"/>
      <c r="K24" s="14"/>
      <c r="L24" s="14"/>
      <c r="M24" s="14"/>
      <c r="N24" s="14"/>
      <c r="O24" s="14"/>
      <c r="P24" s="14"/>
      <c r="Q24" s="14"/>
      <c r="R24" s="52">
        <f t="shared" si="1"/>
        <v>70.369</v>
      </c>
      <c r="S24" s="39"/>
    </row>
    <row r="25" spans="1:19">
      <c r="A25" s="38"/>
      <c r="B25" s="24" t="s">
        <v>34</v>
      </c>
      <c r="C25" s="13"/>
      <c r="D25" s="14"/>
      <c r="E25" s="14"/>
      <c r="F25" s="14">
        <v>225.17</v>
      </c>
      <c r="G25" s="14"/>
      <c r="H25" s="14">
        <v>32.466999999999999</v>
      </c>
      <c r="I25" s="14"/>
      <c r="J25" s="14"/>
      <c r="K25" s="14"/>
      <c r="L25" s="14"/>
      <c r="M25" s="14"/>
      <c r="N25" s="14"/>
      <c r="O25" s="14"/>
      <c r="P25" s="14"/>
      <c r="Q25" s="14"/>
      <c r="R25" s="52">
        <f t="shared" si="1"/>
        <v>257.637</v>
      </c>
      <c r="S25" s="39"/>
    </row>
    <row r="26" spans="1:19">
      <c r="A26" s="38"/>
      <c r="B26" s="24" t="s">
        <v>21</v>
      </c>
      <c r="C26" s="13"/>
      <c r="D26" s="14">
        <f>19.15-1.8</f>
        <v>17.349999999999998</v>
      </c>
      <c r="E26" s="14"/>
      <c r="F26" s="14">
        <v>64.265000000000001</v>
      </c>
      <c r="G26" s="14"/>
      <c r="H26" s="14">
        <v>4.55</v>
      </c>
      <c r="I26" s="14"/>
      <c r="J26" s="14">
        <f>180+26</f>
        <v>206</v>
      </c>
      <c r="K26" s="14"/>
      <c r="L26" s="14">
        <f>298.739+11</f>
        <v>309.73899999999998</v>
      </c>
      <c r="M26" s="14"/>
      <c r="N26" s="14">
        <f>9+4</f>
        <v>13</v>
      </c>
      <c r="O26" s="14"/>
      <c r="P26" s="14">
        <f>31+3.89</f>
        <v>34.89</v>
      </c>
      <c r="Q26" s="14"/>
      <c r="R26" s="52">
        <f t="shared" si="1"/>
        <v>649.79399999999998</v>
      </c>
      <c r="S26" s="39"/>
    </row>
    <row r="27" spans="1:19">
      <c r="A27" s="38"/>
      <c r="B27" s="24" t="s">
        <v>22</v>
      </c>
      <c r="C27" s="13"/>
      <c r="D27" s="14"/>
      <c r="E27" s="14"/>
      <c r="F27" s="14">
        <v>26.4</v>
      </c>
      <c r="G27" s="14"/>
      <c r="H27" s="14">
        <v>5.4</v>
      </c>
      <c r="I27" s="14"/>
      <c r="J27" s="14"/>
      <c r="K27" s="14"/>
      <c r="L27" s="14"/>
      <c r="M27" s="14"/>
      <c r="N27" s="14"/>
      <c r="O27" s="14"/>
      <c r="P27" s="14"/>
      <c r="Q27" s="14"/>
      <c r="R27" s="52">
        <f t="shared" si="1"/>
        <v>31.799999999999997</v>
      </c>
      <c r="S27" s="39"/>
    </row>
    <row r="28" spans="1:19">
      <c r="A28" s="38"/>
      <c r="B28" s="24" t="s">
        <v>23</v>
      </c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52">
        <f t="shared" si="1"/>
        <v>0</v>
      </c>
      <c r="S28" s="39"/>
    </row>
    <row r="29" spans="1:19">
      <c r="A29" s="38"/>
      <c r="B29" s="24" t="s">
        <v>24</v>
      </c>
      <c r="C29" s="13"/>
      <c r="D29" s="14">
        <v>1.8</v>
      </c>
      <c r="E29" s="14"/>
      <c r="F29" s="14">
        <v>249</v>
      </c>
      <c r="G29" s="14"/>
      <c r="H29" s="14">
        <v>40.5</v>
      </c>
      <c r="I29" s="14"/>
      <c r="J29" s="14">
        <v>9</v>
      </c>
      <c r="K29" s="14"/>
      <c r="L29" s="14">
        <v>72.900999999999996</v>
      </c>
      <c r="M29" s="14"/>
      <c r="N29" s="14"/>
      <c r="O29" s="14"/>
      <c r="P29" s="14"/>
      <c r="Q29" s="14"/>
      <c r="R29" s="52">
        <f t="shared" si="1"/>
        <v>373.20100000000002</v>
      </c>
      <c r="S29" s="39"/>
    </row>
    <row r="30" spans="1:19">
      <c r="A30" s="38"/>
      <c r="B30" s="24" t="s">
        <v>25</v>
      </c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52">
        <f t="shared" si="1"/>
        <v>0</v>
      </c>
      <c r="S30" s="39"/>
    </row>
    <row r="31" spans="1:19">
      <c r="A31" s="38"/>
      <c r="B31" s="24" t="s">
        <v>26</v>
      </c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52">
        <f t="shared" si="1"/>
        <v>0</v>
      </c>
      <c r="S31" s="39"/>
    </row>
    <row r="32" spans="1:19">
      <c r="A32" s="38"/>
      <c r="B32" s="24" t="s">
        <v>27</v>
      </c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52">
        <f t="shared" si="1"/>
        <v>0</v>
      </c>
      <c r="S32" s="39"/>
    </row>
    <row r="33" spans="1:19">
      <c r="A33" s="38"/>
      <c r="B33" s="24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53"/>
      <c r="S33" s="39"/>
    </row>
    <row r="34" spans="1:19" s="6" customFormat="1">
      <c r="A34" s="40"/>
      <c r="B34" s="20" t="s">
        <v>28</v>
      </c>
      <c r="C34" s="15"/>
      <c r="D34" s="16">
        <f>+D11-D17</f>
        <v>-69.249999999999986</v>
      </c>
      <c r="E34" s="16"/>
      <c r="F34" s="16">
        <f>+F11-F17</f>
        <v>40.999999999999773</v>
      </c>
      <c r="G34" s="16"/>
      <c r="H34" s="16">
        <f>+H11-H17</f>
        <v>8.2560000000000286</v>
      </c>
      <c r="I34" s="16"/>
      <c r="J34" s="16">
        <f>+J11-J17</f>
        <v>26.545999999999992</v>
      </c>
      <c r="K34" s="16"/>
      <c r="L34" s="16">
        <f>+L11-L17</f>
        <v>26.517000000000053</v>
      </c>
      <c r="M34" s="16"/>
      <c r="N34" s="16">
        <f>+N11-N17</f>
        <v>2.4499999999999993</v>
      </c>
      <c r="O34" s="16"/>
      <c r="P34" s="16">
        <f>+P11-P17</f>
        <v>3.6300000000000026</v>
      </c>
      <c r="Q34" s="16"/>
      <c r="R34" s="51">
        <f>+R11-R17</f>
        <v>39.149000000000342</v>
      </c>
      <c r="S34" s="41"/>
    </row>
    <row r="35" spans="1:19" ht="13.8" thickBot="1">
      <c r="A35" s="42"/>
      <c r="B35" s="43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54"/>
      <c r="S35" s="46"/>
    </row>
    <row r="39" spans="1:19">
      <c r="R39" s="18"/>
    </row>
    <row r="40" spans="1:19">
      <c r="R40" s="18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0" orientation="landscape" horizontalDpi="0" verticalDpi="0" copies="0" r:id="rId1"/>
  <headerFooter alignWithMargins="0">
    <oddHeader>&amp;R&amp;"Dutch,Cursiva"&amp;8&amp;F     &amp;A    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6"/>
  <sheetViews>
    <sheetView tabSelected="1" workbookViewId="0">
      <selection activeCell="G32" sqref="G32"/>
    </sheetView>
  </sheetViews>
  <sheetFormatPr baseColWidth="10" defaultRowHeight="13.2"/>
  <cols>
    <col min="1" max="1" width="1.77734375" customWidth="1"/>
    <col min="2" max="2" width="17.77734375" customWidth="1"/>
    <col min="3" max="3" width="7.77734375" customWidth="1"/>
    <col min="4" max="4" width="1.77734375" customWidth="1"/>
    <col min="5" max="5" width="6.33203125" customWidth="1"/>
    <col min="6" max="6" width="1.77734375" customWidth="1"/>
    <col min="7" max="7" width="5.44140625" customWidth="1"/>
    <col min="8" max="8" width="1.77734375" customWidth="1"/>
    <col min="9" max="9" width="10.6640625" customWidth="1"/>
  </cols>
  <sheetData>
    <row r="6" spans="1:9" ht="13.8" thickBot="1"/>
    <row r="7" spans="1:9">
      <c r="A7" s="25"/>
      <c r="B7" s="26"/>
      <c r="C7" s="27"/>
      <c r="D7" s="28"/>
      <c r="E7" s="47"/>
      <c r="F7" s="28"/>
      <c r="G7" s="25"/>
      <c r="H7" s="26"/>
      <c r="I7" s="67"/>
    </row>
    <row r="8" spans="1:9">
      <c r="A8" s="29"/>
      <c r="B8" s="20"/>
      <c r="C8" s="19" t="s">
        <v>10</v>
      </c>
      <c r="D8" s="30"/>
      <c r="E8" s="48" t="s">
        <v>10</v>
      </c>
      <c r="F8" s="30"/>
      <c r="G8" s="29"/>
      <c r="H8" s="20"/>
      <c r="I8" s="68"/>
    </row>
    <row r="9" spans="1:9" ht="13.8" thickBot="1">
      <c r="A9" s="31"/>
      <c r="B9" s="22"/>
      <c r="C9" s="21">
        <v>1998</v>
      </c>
      <c r="D9" s="32"/>
      <c r="E9" s="71">
        <v>1999</v>
      </c>
      <c r="F9" s="32"/>
      <c r="G9" s="69"/>
      <c r="H9" s="80"/>
      <c r="I9" s="70"/>
    </row>
    <row r="10" spans="1:9">
      <c r="A10" s="29"/>
      <c r="B10" s="20"/>
      <c r="C10" s="7"/>
      <c r="D10" s="33"/>
      <c r="E10" s="60"/>
      <c r="F10" s="61"/>
      <c r="G10" s="62"/>
      <c r="H10" s="62"/>
      <c r="I10" s="63"/>
    </row>
    <row r="11" spans="1:9">
      <c r="A11" s="34"/>
      <c r="B11" s="20" t="s">
        <v>11</v>
      </c>
      <c r="C11" s="9">
        <f>SUM(C12:C16)</f>
        <v>2379.8249999999998</v>
      </c>
      <c r="D11" s="35"/>
      <c r="E11" s="56">
        <f>SUM(E12:E16)</f>
        <v>2702.9100000000003</v>
      </c>
      <c r="F11" s="35"/>
      <c r="G11" s="10">
        <f>+E11-C11</f>
        <v>323.08500000000049</v>
      </c>
      <c r="H11" s="10"/>
      <c r="I11" s="74">
        <f>+G11/C11</f>
        <v>0.13575998235164372</v>
      </c>
    </row>
    <row r="12" spans="1:9">
      <c r="A12" s="36"/>
      <c r="B12" s="23"/>
      <c r="C12" s="11"/>
      <c r="D12" s="37"/>
      <c r="E12" s="52"/>
      <c r="F12" s="37"/>
      <c r="G12" s="12"/>
      <c r="H12" s="12"/>
      <c r="I12" s="64"/>
    </row>
    <row r="13" spans="1:9">
      <c r="A13" s="36"/>
      <c r="B13" s="23" t="s">
        <v>12</v>
      </c>
      <c r="C13" s="11">
        <f>+'p-98'!R13</f>
        <v>2375.2249999999999</v>
      </c>
      <c r="D13" s="37"/>
      <c r="E13" s="55">
        <f>+'p-99'!R13</f>
        <v>1749.5390000000002</v>
      </c>
      <c r="F13" s="37"/>
      <c r="G13" s="12">
        <f t="shared" ref="G13:G14" si="0">+E13-C13</f>
        <v>-625.68599999999969</v>
      </c>
      <c r="H13" s="12"/>
      <c r="I13" s="73">
        <f t="shared" ref="I13:I14" si="1">+G13/C13</f>
        <v>-0.26342178109442249</v>
      </c>
    </row>
    <row r="14" spans="1:9">
      <c r="A14" s="36"/>
      <c r="B14" s="23" t="s">
        <v>13</v>
      </c>
      <c r="C14" s="11">
        <f>+'p-98'!R14</f>
        <v>4.5999999999999996</v>
      </c>
      <c r="D14" s="37"/>
      <c r="E14" s="55">
        <f>+'p-99'!R14</f>
        <v>953.37100000000009</v>
      </c>
      <c r="F14" s="37"/>
      <c r="G14" s="12">
        <f t="shared" si="0"/>
        <v>948.77100000000007</v>
      </c>
      <c r="H14" s="12"/>
      <c r="I14" s="73">
        <f t="shared" si="1"/>
        <v>206.25456521739133</v>
      </c>
    </row>
    <row r="15" spans="1:9">
      <c r="A15" s="36"/>
      <c r="B15" s="23"/>
      <c r="C15" s="11"/>
      <c r="D15" s="37"/>
      <c r="E15" s="52"/>
      <c r="F15" s="37"/>
      <c r="G15" s="12"/>
      <c r="H15" s="12"/>
      <c r="I15" s="64"/>
    </row>
    <row r="16" spans="1:9">
      <c r="A16" s="36"/>
      <c r="B16" s="23"/>
      <c r="C16" s="11"/>
      <c r="D16" s="37"/>
      <c r="E16" s="52"/>
      <c r="F16" s="37"/>
      <c r="G16" s="12"/>
      <c r="H16" s="12"/>
      <c r="I16" s="64"/>
    </row>
    <row r="17" spans="1:9">
      <c r="A17" s="34"/>
      <c r="B17" s="20" t="s">
        <v>14</v>
      </c>
      <c r="C17" s="9">
        <f>SUM(C18:C30)</f>
        <v>2380.4280000000003</v>
      </c>
      <c r="D17" s="35"/>
      <c r="E17" s="56">
        <f>SUM(E18:E31)</f>
        <v>2663.761</v>
      </c>
      <c r="F17" s="35"/>
      <c r="G17" s="10">
        <f>+E17-C17</f>
        <v>283.33299999999963</v>
      </c>
      <c r="H17" s="10"/>
      <c r="I17" s="75">
        <f>+G17/C17</f>
        <v>0.11902607430260423</v>
      </c>
    </row>
    <row r="18" spans="1:9">
      <c r="A18" s="38"/>
      <c r="B18" s="24"/>
      <c r="C18" s="13"/>
      <c r="D18" s="39"/>
      <c r="E18" s="53"/>
      <c r="F18" s="39"/>
      <c r="G18" s="14"/>
      <c r="H18" s="14"/>
      <c r="I18" s="76"/>
    </row>
    <row r="19" spans="1:9">
      <c r="A19" s="38"/>
      <c r="B19" s="24" t="s">
        <v>15</v>
      </c>
      <c r="C19" s="11">
        <f>+'p-98'!R19</f>
        <v>708.12100000000009</v>
      </c>
      <c r="D19" s="39"/>
      <c r="E19" s="55">
        <f>+'p-99'!R19</f>
        <v>631.56999999999982</v>
      </c>
      <c r="F19" s="39"/>
      <c r="G19" s="12">
        <f t="shared" ref="G19:G32" si="2">+E19-C19</f>
        <v>-76.551000000000272</v>
      </c>
      <c r="H19" s="12"/>
      <c r="I19" s="72">
        <f t="shared" ref="I19:I34" si="3">+G19/C19</f>
        <v>-0.1081044058854352</v>
      </c>
    </row>
    <row r="20" spans="1:9">
      <c r="A20" s="38"/>
      <c r="B20" s="24" t="s">
        <v>16</v>
      </c>
      <c r="C20" s="11">
        <f>+'p-98'!R20</f>
        <v>449.1</v>
      </c>
      <c r="D20" s="39"/>
      <c r="E20" s="55">
        <f>+'p-99'!R20</f>
        <v>469.65000000000003</v>
      </c>
      <c r="F20" s="39"/>
      <c r="G20" s="12">
        <f t="shared" si="2"/>
        <v>20.550000000000011</v>
      </c>
      <c r="H20" s="12"/>
      <c r="I20" s="72">
        <f t="shared" si="3"/>
        <v>4.5758183032732151E-2</v>
      </c>
    </row>
    <row r="21" spans="1:9">
      <c r="A21" s="38"/>
      <c r="B21" s="24" t="s">
        <v>17</v>
      </c>
      <c r="C21" s="11">
        <f>+'p-98'!R21</f>
        <v>12</v>
      </c>
      <c r="D21" s="39"/>
      <c r="E21" s="55">
        <f>+'p-99'!R21</f>
        <v>6.1000000000000005</v>
      </c>
      <c r="F21" s="39"/>
      <c r="G21" s="12">
        <f t="shared" si="2"/>
        <v>-5.8999999999999995</v>
      </c>
      <c r="H21" s="12"/>
      <c r="I21" s="72">
        <f t="shared" si="3"/>
        <v>-0.49166666666666664</v>
      </c>
    </row>
    <row r="22" spans="1:9">
      <c r="A22" s="38"/>
      <c r="B22" s="24" t="s">
        <v>18</v>
      </c>
      <c r="C22" s="11">
        <f>+'p-98'!R22</f>
        <v>183.36500000000001</v>
      </c>
      <c r="D22" s="39"/>
      <c r="E22" s="55">
        <f>+'p-99'!R22</f>
        <v>152.45000000000002</v>
      </c>
      <c r="F22" s="39"/>
      <c r="G22" s="12">
        <f t="shared" si="2"/>
        <v>-30.914999999999992</v>
      </c>
      <c r="H22" s="12"/>
      <c r="I22" s="72">
        <f t="shared" si="3"/>
        <v>-0.16859815122842414</v>
      </c>
    </row>
    <row r="23" spans="1:9">
      <c r="A23" s="38"/>
      <c r="B23" s="24" t="s">
        <v>19</v>
      </c>
      <c r="C23" s="11">
        <f>+'p-98'!R23</f>
        <v>23.7</v>
      </c>
      <c r="D23" s="39"/>
      <c r="E23" s="55">
        <f>+'p-99'!R23</f>
        <v>21.19</v>
      </c>
      <c r="F23" s="39"/>
      <c r="G23" s="12">
        <f t="shared" si="2"/>
        <v>-2.509999999999998</v>
      </c>
      <c r="H23" s="12"/>
      <c r="I23" s="72">
        <f t="shared" si="3"/>
        <v>-0.10590717299578051</v>
      </c>
    </row>
    <row r="24" spans="1:9">
      <c r="A24" s="38"/>
      <c r="B24" s="24" t="s">
        <v>20</v>
      </c>
      <c r="C24" s="11">
        <f>+'p-98'!R24</f>
        <v>48.172999999999995</v>
      </c>
      <c r="D24" s="39"/>
      <c r="E24" s="55">
        <f>+'p-99'!R23:R24</f>
        <v>70.369</v>
      </c>
      <c r="F24" s="59" t="e">
        <f>SUM(#REF!)</f>
        <v>#REF!</v>
      </c>
      <c r="G24" s="12">
        <f t="shared" si="2"/>
        <v>22.196000000000005</v>
      </c>
      <c r="H24" s="12"/>
      <c r="I24" s="72">
        <f t="shared" si="3"/>
        <v>0.46075602515932179</v>
      </c>
    </row>
    <row r="25" spans="1:9">
      <c r="A25" s="38"/>
      <c r="B25" s="24" t="s">
        <v>34</v>
      </c>
      <c r="C25" s="11"/>
      <c r="D25" s="39"/>
      <c r="E25" s="55">
        <f>+'p-99'!R24:R25</f>
        <v>257.637</v>
      </c>
      <c r="F25" s="59" t="e">
        <f>SUM(#REF!)</f>
        <v>#REF!</v>
      </c>
      <c r="G25" s="12">
        <f t="shared" si="2"/>
        <v>257.637</v>
      </c>
      <c r="H25" s="12"/>
      <c r="I25" s="72">
        <v>1</v>
      </c>
    </row>
    <row r="26" spans="1:9">
      <c r="A26" s="38"/>
      <c r="B26" s="24" t="s">
        <v>21</v>
      </c>
      <c r="C26" s="11">
        <f>+'p-98'!R25</f>
        <v>280.26499999999999</v>
      </c>
      <c r="D26" s="39"/>
      <c r="E26" s="55">
        <f>+'p-99'!R25:R26</f>
        <v>649.79399999999998</v>
      </c>
      <c r="F26" s="59" t="e">
        <f>SUM(#REF!)</f>
        <v>#REF!</v>
      </c>
      <c r="G26" s="12">
        <f t="shared" si="2"/>
        <v>369.529</v>
      </c>
      <c r="H26" s="12"/>
      <c r="I26" s="72">
        <f t="shared" si="3"/>
        <v>1.3184985638592048</v>
      </c>
    </row>
    <row r="27" spans="1:9">
      <c r="A27" s="38"/>
      <c r="B27" s="24" t="s">
        <v>22</v>
      </c>
      <c r="C27" s="11">
        <f>+'p-98'!R26</f>
        <v>28.95</v>
      </c>
      <c r="D27" s="39"/>
      <c r="E27" s="55">
        <f>+'p-99'!R26:R27</f>
        <v>31.799999999999997</v>
      </c>
      <c r="F27" s="59" t="e">
        <f>SUM(#REF!)</f>
        <v>#REF!</v>
      </c>
      <c r="G27" s="12">
        <f t="shared" si="2"/>
        <v>2.8499999999999979</v>
      </c>
      <c r="H27" s="12"/>
      <c r="I27" s="72">
        <f t="shared" si="3"/>
        <v>9.8445595854922213E-2</v>
      </c>
    </row>
    <row r="28" spans="1:9">
      <c r="A28" s="38"/>
      <c r="B28" s="24" t="s">
        <v>23</v>
      </c>
      <c r="C28" s="11">
        <f>+'p-98'!R27</f>
        <v>2</v>
      </c>
      <c r="D28" s="39"/>
      <c r="E28" s="55">
        <f>+'p-99'!R27:R28</f>
        <v>0</v>
      </c>
      <c r="F28" s="59" t="e">
        <f>SUM(#REF!)</f>
        <v>#REF!</v>
      </c>
      <c r="G28" s="12">
        <f t="shared" si="2"/>
        <v>-2</v>
      </c>
      <c r="H28" s="12"/>
      <c r="I28" s="72">
        <f t="shared" si="3"/>
        <v>-1</v>
      </c>
    </row>
    <row r="29" spans="1:9">
      <c r="A29" s="38"/>
      <c r="B29" s="24" t="s">
        <v>24</v>
      </c>
      <c r="C29" s="11">
        <f>+'p-98'!R28</f>
        <v>374.31</v>
      </c>
      <c r="D29" s="39"/>
      <c r="E29" s="55">
        <f>+'p-99'!R28:R29</f>
        <v>373.20100000000002</v>
      </c>
      <c r="F29" s="59" t="e">
        <f>SUM(#REF!)</f>
        <v>#REF!</v>
      </c>
      <c r="G29" s="12">
        <f t="shared" si="2"/>
        <v>-1.1089999999999804</v>
      </c>
      <c r="H29" s="12"/>
      <c r="I29" s="72">
        <f t="shared" si="3"/>
        <v>-2.9627848574710278E-3</v>
      </c>
    </row>
    <row r="30" spans="1:9">
      <c r="A30" s="38"/>
      <c r="B30" s="24" t="s">
        <v>25</v>
      </c>
      <c r="C30" s="11">
        <f>+'p-98'!R29</f>
        <v>270.44399999999996</v>
      </c>
      <c r="D30" s="39"/>
      <c r="E30" s="55">
        <f>+'p-99'!R29:R30</f>
        <v>0</v>
      </c>
      <c r="F30" s="59" t="e">
        <f>SUM(#REF!)</f>
        <v>#REF!</v>
      </c>
      <c r="G30" s="12">
        <f t="shared" si="2"/>
        <v>-270.44399999999996</v>
      </c>
      <c r="H30" s="12"/>
      <c r="I30" s="72">
        <f t="shared" si="3"/>
        <v>-1</v>
      </c>
    </row>
    <row r="31" spans="1:9">
      <c r="A31" s="38"/>
      <c r="B31" s="24" t="s">
        <v>26</v>
      </c>
      <c r="C31" s="11">
        <f>+'p-98'!R30</f>
        <v>21.908000000000001</v>
      </c>
      <c r="D31" s="39"/>
      <c r="E31" s="55">
        <f>+'p-99'!R30:R31</f>
        <v>0</v>
      </c>
      <c r="F31" s="59" t="e">
        <f>SUM(#REF!)</f>
        <v>#REF!</v>
      </c>
      <c r="G31" s="12">
        <f t="shared" si="2"/>
        <v>-21.908000000000001</v>
      </c>
      <c r="H31" s="12"/>
      <c r="I31" s="72">
        <f t="shared" si="3"/>
        <v>-1</v>
      </c>
    </row>
    <row r="32" spans="1:9">
      <c r="A32" s="38"/>
      <c r="B32" s="24" t="s">
        <v>27</v>
      </c>
      <c r="C32" s="11">
        <f>+'p-98'!R31</f>
        <v>248.536</v>
      </c>
      <c r="D32" s="39"/>
      <c r="E32" s="55">
        <f>+'p-99'!R31:R32</f>
        <v>0</v>
      </c>
      <c r="F32" s="59" t="e">
        <f>SUM(#REF!)</f>
        <v>#REF!</v>
      </c>
      <c r="G32" s="12">
        <f t="shared" si="2"/>
        <v>-248.536</v>
      </c>
      <c r="H32" s="12"/>
      <c r="I32" s="72">
        <f t="shared" si="3"/>
        <v>-1</v>
      </c>
    </row>
    <row r="33" spans="1:9">
      <c r="A33" s="38"/>
      <c r="B33" s="24"/>
      <c r="C33" s="13"/>
      <c r="D33" s="39"/>
      <c r="E33" s="55"/>
      <c r="F33" s="39"/>
      <c r="G33" s="79"/>
      <c r="H33" s="79"/>
      <c r="I33" s="76"/>
    </row>
    <row r="34" spans="1:9">
      <c r="A34" s="40"/>
      <c r="B34" s="20" t="s">
        <v>28</v>
      </c>
      <c r="C34" s="9">
        <f>+C11-C17</f>
        <v>-0.60300000000052023</v>
      </c>
      <c r="D34" s="41"/>
      <c r="E34" s="9">
        <f>+E11-E17</f>
        <v>39.149000000000342</v>
      </c>
      <c r="F34" s="39"/>
      <c r="G34" s="9">
        <f>+G11-G17</f>
        <v>39.752000000000862</v>
      </c>
      <c r="H34" s="10"/>
      <c r="I34" s="75">
        <f t="shared" si="3"/>
        <v>-65.923714759480205</v>
      </c>
    </row>
    <row r="35" spans="1:9" ht="13.8" thickBot="1">
      <c r="A35" s="42"/>
      <c r="B35" s="43"/>
      <c r="C35" s="44"/>
      <c r="D35" s="46"/>
      <c r="E35" s="65"/>
      <c r="F35" s="66"/>
      <c r="G35" s="81"/>
      <c r="H35" s="81"/>
      <c r="I35" s="77"/>
    </row>
    <row r="36" spans="1:9">
      <c r="C36" s="2"/>
      <c r="D36" s="2"/>
      <c r="E36" s="58"/>
      <c r="F36" s="14"/>
      <c r="G36" s="58"/>
      <c r="H36" s="58"/>
      <c r="I36" s="78"/>
    </row>
    <row r="37" spans="1:9">
      <c r="C37" s="2"/>
      <c r="D37" s="2"/>
      <c r="E37" s="58"/>
      <c r="F37" s="14"/>
      <c r="G37" s="58"/>
      <c r="H37" s="58"/>
      <c r="I37" s="78"/>
    </row>
    <row r="38" spans="1:9">
      <c r="C38" s="2"/>
      <c r="D38" s="2"/>
      <c r="E38" s="57"/>
      <c r="F38" s="57"/>
      <c r="G38" s="58"/>
      <c r="H38" s="58"/>
      <c r="I38" s="78"/>
    </row>
    <row r="39" spans="1:9">
      <c r="C39" s="5"/>
      <c r="D39" s="2"/>
      <c r="E39" s="57"/>
      <c r="F39" s="57"/>
      <c r="G39" s="58"/>
      <c r="H39" s="58"/>
      <c r="I39" s="78"/>
    </row>
    <row r="40" spans="1:9">
      <c r="C40" s="5"/>
      <c r="D40" s="2"/>
      <c r="E40" s="57"/>
      <c r="F40" s="57"/>
      <c r="G40" s="58"/>
      <c r="H40" s="58"/>
    </row>
    <row r="41" spans="1:9">
      <c r="C41" s="2"/>
      <c r="D41" s="2"/>
      <c r="E41" s="57"/>
      <c r="F41" s="57"/>
      <c r="G41" s="58"/>
      <c r="H41" s="58"/>
    </row>
    <row r="42" spans="1:9">
      <c r="C42" s="2"/>
      <c r="D42" s="2"/>
      <c r="E42" s="57"/>
      <c r="F42" s="57"/>
      <c r="G42" s="58"/>
      <c r="H42" s="58"/>
    </row>
    <row r="43" spans="1:9">
      <c r="C43" s="2"/>
      <c r="D43" s="2"/>
      <c r="E43" s="57"/>
      <c r="F43" s="57"/>
      <c r="G43" s="58"/>
      <c r="H43" s="58"/>
    </row>
    <row r="44" spans="1:9">
      <c r="C44" s="2"/>
      <c r="D44" s="2"/>
      <c r="E44" s="57"/>
      <c r="F44" s="57"/>
      <c r="G44" s="58"/>
      <c r="H44" s="58"/>
    </row>
    <row r="45" spans="1:9">
      <c r="C45" s="2"/>
      <c r="D45" s="2"/>
      <c r="E45" s="57"/>
      <c r="F45" s="57"/>
      <c r="G45" s="58"/>
      <c r="H45" s="58"/>
    </row>
    <row r="46" spans="1:9">
      <c r="C46" s="2"/>
      <c r="D46" s="2"/>
      <c r="E46" s="57"/>
      <c r="F46" s="57"/>
      <c r="G46" s="58"/>
      <c r="H46" s="58"/>
    </row>
    <row r="47" spans="1:9">
      <c r="C47" s="2"/>
      <c r="D47" s="2"/>
      <c r="E47" s="57"/>
      <c r="F47" s="57"/>
      <c r="G47" s="58"/>
      <c r="H47" s="58"/>
    </row>
    <row r="48" spans="1:9">
      <c r="C48" s="2"/>
      <c r="D48" s="2"/>
      <c r="E48" s="57"/>
      <c r="F48" s="57"/>
      <c r="G48" s="58"/>
      <c r="H48" s="58"/>
    </row>
    <row r="49" spans="3:8">
      <c r="C49" s="2"/>
      <c r="D49" s="2"/>
      <c r="E49" s="57"/>
      <c r="F49" s="57"/>
      <c r="G49" s="58"/>
      <c r="H49" s="58"/>
    </row>
    <row r="50" spans="3:8">
      <c r="C50" s="2"/>
      <c r="D50" s="2"/>
      <c r="E50" s="57"/>
      <c r="F50" s="57"/>
      <c r="G50" s="58"/>
      <c r="H50" s="58"/>
    </row>
    <row r="51" spans="3:8">
      <c r="C51" s="2"/>
      <c r="D51" s="2"/>
      <c r="E51" s="57"/>
      <c r="F51" s="57"/>
      <c r="G51" s="58"/>
      <c r="H51" s="58"/>
    </row>
    <row r="52" spans="3:8">
      <c r="C52" s="2"/>
      <c r="D52" s="2"/>
      <c r="E52" s="57"/>
      <c r="F52" s="57"/>
      <c r="G52" s="58"/>
      <c r="H52" s="58"/>
    </row>
    <row r="53" spans="3:8">
      <c r="C53" s="2"/>
      <c r="D53" s="2"/>
      <c r="E53" s="57"/>
      <c r="F53" s="57"/>
      <c r="G53" s="58"/>
      <c r="H53" s="58"/>
    </row>
    <row r="54" spans="3:8">
      <c r="C54" s="2"/>
      <c r="D54" s="2"/>
      <c r="E54" s="57"/>
      <c r="F54" s="57"/>
      <c r="G54" s="58"/>
      <c r="H54" s="58"/>
    </row>
    <row r="55" spans="3:8">
      <c r="C55" s="2"/>
      <c r="D55" s="2"/>
      <c r="E55" s="57"/>
      <c r="F55" s="57"/>
      <c r="G55" s="58"/>
      <c r="H55" s="58"/>
    </row>
    <row r="56" spans="3:8">
      <c r="C56" s="2"/>
      <c r="D56" s="2"/>
      <c r="E56" s="57"/>
      <c r="F56" s="57"/>
      <c r="G56" s="58"/>
      <c r="H56" s="58"/>
    </row>
    <row r="57" spans="3:8">
      <c r="C57" s="2"/>
      <c r="D57" s="2"/>
      <c r="E57" s="57"/>
      <c r="F57" s="57"/>
      <c r="G57" s="58"/>
      <c r="H57" s="58"/>
    </row>
    <row r="58" spans="3:8">
      <c r="C58" s="2"/>
      <c r="D58" s="2"/>
      <c r="E58" s="57"/>
      <c r="F58" s="57"/>
      <c r="G58" s="58"/>
      <c r="H58" s="58"/>
    </row>
    <row r="59" spans="3:8">
      <c r="C59" s="2"/>
      <c r="D59" s="2"/>
      <c r="E59" s="57"/>
      <c r="F59" s="57"/>
      <c r="G59" s="58"/>
      <c r="H59" s="58"/>
    </row>
    <row r="60" spans="3:8">
      <c r="C60" s="2"/>
      <c r="D60" s="2"/>
      <c r="E60" s="57"/>
      <c r="F60" s="57"/>
      <c r="G60" s="58"/>
      <c r="H60" s="58"/>
    </row>
    <row r="61" spans="3:8">
      <c r="C61" s="2"/>
      <c r="D61" s="2"/>
      <c r="E61" s="57"/>
      <c r="F61" s="57"/>
      <c r="G61" s="58"/>
      <c r="H61" s="58"/>
    </row>
    <row r="62" spans="3:8">
      <c r="C62" s="2"/>
      <c r="D62" s="2"/>
      <c r="E62" s="57"/>
      <c r="F62" s="57"/>
      <c r="G62" s="58"/>
      <c r="H62" s="58"/>
    </row>
    <row r="63" spans="3:8">
      <c r="C63" s="2"/>
      <c r="D63" s="2"/>
      <c r="E63" s="57"/>
      <c r="F63" s="57"/>
      <c r="G63" s="58"/>
      <c r="H63" s="58"/>
    </row>
    <row r="64" spans="3:8">
      <c r="C64" s="2"/>
      <c r="D64" s="2"/>
      <c r="E64" s="57"/>
      <c r="F64" s="57"/>
      <c r="G64" s="58"/>
      <c r="H64" s="58"/>
    </row>
    <row r="65" spans="3:8">
      <c r="C65" s="2"/>
      <c r="D65" s="2"/>
      <c r="E65" s="57"/>
      <c r="F65" s="57"/>
      <c r="G65" s="58"/>
      <c r="H65" s="58"/>
    </row>
    <row r="66" spans="3:8">
      <c r="C66" s="2"/>
      <c r="D66" s="2"/>
      <c r="E66" s="57"/>
      <c r="F66" s="57"/>
      <c r="G66" s="58"/>
      <c r="H66" s="58"/>
    </row>
    <row r="67" spans="3:8">
      <c r="C67" s="2"/>
      <c r="D67" s="2"/>
      <c r="E67" s="57"/>
      <c r="F67" s="57"/>
      <c r="G67" s="58"/>
      <c r="H67" s="58"/>
    </row>
    <row r="68" spans="3:8">
      <c r="C68" s="2"/>
      <c r="D68" s="2"/>
      <c r="E68" s="57"/>
      <c r="F68" s="57"/>
      <c r="G68" s="58"/>
      <c r="H68" s="58"/>
    </row>
    <row r="69" spans="3:8">
      <c r="C69" s="2"/>
      <c r="D69" s="2"/>
      <c r="E69" s="57"/>
      <c r="F69" s="57"/>
      <c r="G69" s="58"/>
      <c r="H69" s="58"/>
    </row>
    <row r="70" spans="3:8">
      <c r="C70" s="2"/>
      <c r="D70" s="2"/>
      <c r="E70" s="57"/>
      <c r="F70" s="57"/>
      <c r="G70" s="58"/>
      <c r="H70" s="58"/>
    </row>
    <row r="71" spans="3:8">
      <c r="C71" s="2"/>
      <c r="D71" s="2"/>
      <c r="E71" s="57"/>
      <c r="F71" s="57"/>
      <c r="G71" s="58"/>
      <c r="H71" s="58"/>
    </row>
    <row r="72" spans="3:8">
      <c r="C72" s="2"/>
      <c r="D72" s="2"/>
      <c r="E72" s="57"/>
      <c r="F72" s="57"/>
      <c r="G72" s="58"/>
      <c r="H72" s="58"/>
    </row>
    <row r="73" spans="3:8">
      <c r="C73" s="2"/>
      <c r="D73" s="2"/>
      <c r="E73" s="57"/>
      <c r="F73" s="57"/>
      <c r="G73" s="58"/>
      <c r="H73" s="58"/>
    </row>
    <row r="74" spans="3:8">
      <c r="C74" s="2"/>
      <c r="D74" s="2"/>
      <c r="E74" s="57"/>
      <c r="F74" s="57"/>
      <c r="G74" s="58"/>
      <c r="H74" s="58"/>
    </row>
    <row r="75" spans="3:8">
      <c r="C75" s="2"/>
      <c r="D75" s="2"/>
      <c r="E75" s="57"/>
      <c r="F75" s="57"/>
      <c r="G75" s="58"/>
      <c r="H75" s="58"/>
    </row>
    <row r="76" spans="3:8">
      <c r="C76" s="2"/>
      <c r="D76" s="2"/>
      <c r="E76" s="57"/>
      <c r="F76" s="57"/>
      <c r="G76" s="58"/>
      <c r="H76" s="58"/>
    </row>
    <row r="77" spans="3:8">
      <c r="C77" s="2"/>
      <c r="D77" s="2"/>
      <c r="E77" s="57"/>
      <c r="F77" s="57"/>
      <c r="G77" s="58"/>
      <c r="H77" s="58"/>
    </row>
    <row r="78" spans="3:8">
      <c r="C78" s="2"/>
      <c r="D78" s="2"/>
      <c r="E78" s="57"/>
      <c r="F78" s="57"/>
      <c r="G78" s="58"/>
      <c r="H78" s="58"/>
    </row>
    <row r="79" spans="3:8">
      <c r="C79" s="2"/>
      <c r="D79" s="2"/>
      <c r="E79" s="57"/>
      <c r="F79" s="57"/>
      <c r="G79" s="58"/>
      <c r="H79" s="58"/>
    </row>
    <row r="80" spans="3:8">
      <c r="C80" s="2"/>
      <c r="D80" s="2"/>
      <c r="E80" s="57"/>
      <c r="F80" s="57"/>
      <c r="G80" s="58"/>
      <c r="H80" s="58"/>
    </row>
    <row r="81" spans="3:8">
      <c r="C81" s="2"/>
      <c r="D81" s="2"/>
      <c r="E81" s="57"/>
      <c r="F81" s="57"/>
      <c r="G81" s="58"/>
      <c r="H81" s="58"/>
    </row>
    <row r="82" spans="3:8">
      <c r="C82" s="2"/>
      <c r="D82" s="2"/>
      <c r="E82" s="57"/>
      <c r="F82" s="57"/>
      <c r="G82" s="58"/>
      <c r="H82" s="58"/>
    </row>
    <row r="83" spans="3:8">
      <c r="C83" s="2"/>
      <c r="D83" s="2"/>
      <c r="E83" s="57"/>
      <c r="F83" s="57"/>
      <c r="G83" s="58"/>
      <c r="H83" s="58"/>
    </row>
    <row r="84" spans="3:8">
      <c r="E84" s="57"/>
      <c r="F84" s="57"/>
      <c r="G84" s="58"/>
      <c r="H84" s="58"/>
    </row>
    <row r="85" spans="3:8">
      <c r="E85" s="57"/>
      <c r="F85" s="57"/>
      <c r="G85" s="58"/>
      <c r="H85" s="58"/>
    </row>
    <row r="86" spans="3:8">
      <c r="E86" s="57"/>
      <c r="F86" s="57"/>
      <c r="G86" s="58"/>
      <c r="H86" s="58"/>
    </row>
    <row r="87" spans="3:8">
      <c r="E87" s="57"/>
      <c r="F87" s="57"/>
      <c r="G87" s="58"/>
      <c r="H87" s="58"/>
    </row>
    <row r="88" spans="3:8">
      <c r="E88" s="57"/>
      <c r="F88" s="57"/>
      <c r="G88" s="58"/>
      <c r="H88" s="58"/>
    </row>
    <row r="89" spans="3:8">
      <c r="E89" s="57"/>
      <c r="F89" s="57"/>
      <c r="G89" s="58"/>
      <c r="H89" s="58"/>
    </row>
    <row r="90" spans="3:8">
      <c r="E90" s="57"/>
      <c r="F90" s="57"/>
      <c r="G90" s="58"/>
      <c r="H90" s="58"/>
    </row>
    <row r="91" spans="3:8">
      <c r="E91" s="57"/>
      <c r="F91" s="57"/>
      <c r="G91" s="58"/>
      <c r="H91" s="58"/>
    </row>
    <row r="92" spans="3:8">
      <c r="E92" s="57"/>
      <c r="F92" s="57"/>
      <c r="G92" s="58"/>
      <c r="H92" s="58"/>
    </row>
    <row r="93" spans="3:8">
      <c r="E93" s="57"/>
      <c r="F93" s="57"/>
      <c r="G93" s="58"/>
      <c r="H93" s="58"/>
    </row>
    <row r="94" spans="3:8">
      <c r="E94" s="57"/>
      <c r="F94" s="57"/>
      <c r="G94" s="58"/>
      <c r="H94" s="58"/>
    </row>
    <row r="95" spans="3:8">
      <c r="E95" s="57"/>
      <c r="F95" s="57"/>
      <c r="G95" s="58"/>
      <c r="H95" s="58"/>
    </row>
    <row r="96" spans="3:8">
      <c r="E96" s="57"/>
      <c r="F96" s="57"/>
      <c r="G96" s="58"/>
      <c r="H96" s="58"/>
    </row>
    <row r="97" spans="5:8">
      <c r="E97" s="57"/>
      <c r="F97" s="57"/>
      <c r="G97" s="58"/>
      <c r="H97" s="58"/>
    </row>
    <row r="98" spans="5:8">
      <c r="E98" s="57"/>
      <c r="F98" s="57"/>
      <c r="G98" s="58"/>
      <c r="H98" s="58"/>
    </row>
    <row r="99" spans="5:8">
      <c r="E99" s="57"/>
      <c r="F99" s="57"/>
      <c r="G99" s="58"/>
      <c r="H99" s="58"/>
    </row>
    <row r="100" spans="5:8">
      <c r="E100" s="57"/>
      <c r="F100" s="57"/>
      <c r="G100" s="58"/>
      <c r="H100" s="58"/>
    </row>
    <row r="101" spans="5:8">
      <c r="E101" s="57"/>
      <c r="F101" s="57"/>
      <c r="G101" s="58"/>
      <c r="H101" s="58"/>
    </row>
    <row r="102" spans="5:8">
      <c r="E102" s="57"/>
      <c r="F102" s="57"/>
      <c r="G102" s="58"/>
      <c r="H102" s="58"/>
    </row>
    <row r="103" spans="5:8">
      <c r="E103" s="57"/>
      <c r="F103" s="57"/>
      <c r="G103" s="58"/>
      <c r="H103" s="58"/>
    </row>
    <row r="104" spans="5:8">
      <c r="E104" s="57"/>
      <c r="F104" s="57"/>
      <c r="G104" s="58"/>
      <c r="H104" s="58"/>
    </row>
    <row r="105" spans="5:8">
      <c r="E105" s="57"/>
      <c r="F105" s="57"/>
      <c r="G105" s="58"/>
      <c r="H105" s="58"/>
    </row>
    <row r="106" spans="5:8">
      <c r="E106" s="57"/>
      <c r="F106" s="57"/>
      <c r="G106" s="58"/>
      <c r="H106" s="58"/>
    </row>
    <row r="107" spans="5:8">
      <c r="E107" s="57"/>
      <c r="F107" s="57"/>
      <c r="G107" s="58"/>
      <c r="H107" s="58"/>
    </row>
    <row r="108" spans="5:8">
      <c r="E108" s="57"/>
      <c r="F108" s="57"/>
      <c r="G108" s="58"/>
      <c r="H108" s="58"/>
    </row>
    <row r="109" spans="5:8">
      <c r="E109" s="57"/>
      <c r="F109" s="57"/>
      <c r="G109" s="58"/>
      <c r="H109" s="58"/>
    </row>
    <row r="110" spans="5:8">
      <c r="E110" s="57"/>
      <c r="F110" s="57"/>
      <c r="G110" s="58"/>
      <c r="H110" s="58"/>
    </row>
    <row r="111" spans="5:8">
      <c r="E111" s="57"/>
      <c r="F111" s="57"/>
      <c r="G111" s="58"/>
      <c r="H111" s="58"/>
    </row>
    <row r="112" spans="5:8">
      <c r="G112" s="58"/>
      <c r="H112" s="58"/>
    </row>
    <row r="113" spans="7:8">
      <c r="G113" s="58"/>
      <c r="H113" s="58"/>
    </row>
    <row r="114" spans="7:8">
      <c r="G114" s="58"/>
      <c r="H114" s="58"/>
    </row>
    <row r="115" spans="7:8">
      <c r="G115" s="58"/>
      <c r="H115" s="58"/>
    </row>
    <row r="116" spans="7:8">
      <c r="G116" s="58"/>
      <c r="H116" s="58"/>
    </row>
  </sheetData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p-98</vt:lpstr>
      <vt:lpstr>p-99</vt:lpstr>
      <vt:lpstr>Compar.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Ramon Carrera i Segués</dc:creator>
  <cp:keywords/>
  <dc:description/>
  <cp:lastModifiedBy>Nubilum</cp:lastModifiedBy>
  <dcterms:created xsi:type="dcterms:W3CDTF">2018-06-14T08:26:07Z</dcterms:created>
  <dcterms:modified xsi:type="dcterms:W3CDTF">2018-06-14T08:26:07Z</dcterms:modified>
</cp:coreProperties>
</file>