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3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7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9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75" yWindow="-30" windowWidth="15480" windowHeight="7980" tabRatio="931" activeTab="11"/>
  </bookViews>
  <sheets>
    <sheet name="Indicadors" sheetId="14" r:id="rId1"/>
    <sheet name="ICap " sheetId="15" r:id="rId2"/>
    <sheet name="Gràfics 1" sheetId="49" r:id="rId3"/>
    <sheet name="IDetallCorrent" sheetId="43" r:id="rId4"/>
    <sheet name="Gràfics 2" sheetId="50" r:id="rId5"/>
    <sheet name="IDetallCapital" sheetId="44" r:id="rId6"/>
    <sheet name="Gràfics 3" sheetId="51" r:id="rId7"/>
    <sheet name="DCap" sheetId="1" r:id="rId8"/>
    <sheet name="Gràfics 4" sheetId="52" r:id="rId9"/>
    <sheet name="DDetallCorrent" sheetId="45" r:id="rId10"/>
    <sheet name="Gràfics 5" sheetId="53" r:id="rId11"/>
    <sheet name="DProg" sheetId="16" r:id="rId12"/>
    <sheet name="Gràfics 6" sheetId="54" r:id="rId13"/>
    <sheet name="DOrg" sheetId="13" r:id="rId14"/>
    <sheet name="Gràfics 7" sheetId="55" r:id="rId15"/>
    <sheet name="DCap 01" sheetId="20" r:id="rId16"/>
    <sheet name="Gràfics 8" sheetId="56" r:id="rId17"/>
    <sheet name="DCap 02" sheetId="24" r:id="rId18"/>
    <sheet name="Gràfics 9" sheetId="57" r:id="rId19"/>
    <sheet name="DCap 04" sheetId="26" r:id="rId20"/>
    <sheet name="Gràfics 10" sheetId="58" r:id="rId21"/>
    <sheet name="DCap 0501" sheetId="27" r:id="rId22"/>
    <sheet name="Gràfics 11" sheetId="59" r:id="rId23"/>
    <sheet name="DCap 0502" sheetId="25" r:id="rId24"/>
    <sheet name="Gràfics 12" sheetId="60" r:id="rId25"/>
    <sheet name="DCap 0503" sheetId="46" r:id="rId26"/>
    <sheet name="Gràfics 13" sheetId="61" r:id="rId27"/>
    <sheet name="DCap 0504" sheetId="47" r:id="rId28"/>
    <sheet name="Gràfics 14" sheetId="62" r:id="rId29"/>
    <sheet name="DCap 07" sheetId="21" r:id="rId30"/>
    <sheet name="Gràfics 15" sheetId="63" r:id="rId31"/>
    <sheet name="DCap 0703" sheetId="23" r:id="rId32"/>
    <sheet name="Gràfics 16" sheetId="64" r:id="rId33"/>
    <sheet name="DCap 08" sheetId="22" r:id="rId34"/>
    <sheet name="Gràfics 17" sheetId="66" r:id="rId35"/>
    <sheet name="DCap 06" sheetId="28" r:id="rId36"/>
    <sheet name="Gràfics 18" sheetId="65" r:id="rId37"/>
    <sheet name="Full de control" sheetId="42" r:id="rId38"/>
  </sheets>
  <externalReferences>
    <externalReference r:id="rId39"/>
  </externalReferences>
  <definedNames>
    <definedName name="__FPMExcelClient_CellBasedFunctionStatus" localSheetId="7" hidden="1">"2_2_2_2_2"</definedName>
    <definedName name="__FPMExcelClient_CellBasedFunctionStatus" localSheetId="15" hidden="1">"2_2_2_2_2"</definedName>
    <definedName name="__FPMExcelClient_CellBasedFunctionStatus" localSheetId="17" hidden="1">"2_2_2_2_2"</definedName>
    <definedName name="__FPMExcelClient_CellBasedFunctionStatus" localSheetId="19" hidden="1">"2_2_2_2_2"</definedName>
    <definedName name="__FPMExcelClient_CellBasedFunctionStatus" localSheetId="21" hidden="1">"2_2_2_2_2"</definedName>
    <definedName name="__FPMExcelClient_CellBasedFunctionStatus" localSheetId="23" hidden="1">"2_2_2_2_2"</definedName>
    <definedName name="__FPMExcelClient_CellBasedFunctionStatus" localSheetId="25" hidden="1">"2_2_2_2_2"</definedName>
    <definedName name="__FPMExcelClient_CellBasedFunctionStatus" localSheetId="27" hidden="1">"2_2_2_2_2"</definedName>
    <definedName name="__FPMExcelClient_CellBasedFunctionStatus" localSheetId="35" hidden="1">"2_2_2_2_2"</definedName>
    <definedName name="__FPMExcelClient_CellBasedFunctionStatus" localSheetId="29" hidden="1">"2_2_2_2_2"</definedName>
    <definedName name="__FPMExcelClient_CellBasedFunctionStatus" localSheetId="31" hidden="1">"2_2_2_2_2"</definedName>
    <definedName name="__FPMExcelClient_CellBasedFunctionStatus" localSheetId="33" hidden="1">"2_2_2_2_2"</definedName>
    <definedName name="__FPMExcelClient_CellBasedFunctionStatus" localSheetId="9" hidden="1">"2_2_2_2_2"</definedName>
    <definedName name="__FPMExcelClient_CellBasedFunctionStatus" localSheetId="13" hidden="1">"2_2_2_2_2"</definedName>
    <definedName name="__FPMExcelClient_CellBasedFunctionStatus" localSheetId="11" hidden="1">"2_2_2_2_2"</definedName>
    <definedName name="__FPMExcelClient_CellBasedFunctionStatus" localSheetId="37" hidden="1">"2_2_2_2_2"</definedName>
    <definedName name="__FPMExcelClient_CellBasedFunctionStatus" localSheetId="2" hidden="1">"2_2_2_2_2"</definedName>
    <definedName name="__FPMExcelClient_CellBasedFunctionStatus" localSheetId="20" hidden="1">"2_2_2_2_2"</definedName>
    <definedName name="__FPMExcelClient_CellBasedFunctionStatus" localSheetId="22" hidden="1">"2_2_2_2_2"</definedName>
    <definedName name="__FPMExcelClient_CellBasedFunctionStatus" localSheetId="24" hidden="1">"2_2_2_2_2"</definedName>
    <definedName name="__FPMExcelClient_CellBasedFunctionStatus" localSheetId="26" hidden="1">"2_2_2_2_2"</definedName>
    <definedName name="__FPMExcelClient_CellBasedFunctionStatus" localSheetId="28" hidden="1">"2_2_2_2_2"</definedName>
    <definedName name="__FPMExcelClient_CellBasedFunctionStatus" localSheetId="30" hidden="1">"2_2_2_2_2"</definedName>
    <definedName name="__FPMExcelClient_CellBasedFunctionStatus" localSheetId="32" hidden="1">"2_2_2_2_2"</definedName>
    <definedName name="__FPMExcelClient_CellBasedFunctionStatus" localSheetId="34" hidden="1">"2_2_2_2_2"</definedName>
    <definedName name="__FPMExcelClient_CellBasedFunctionStatus" localSheetId="36" hidden="1">"2_2_2_2_2"</definedName>
    <definedName name="__FPMExcelClient_CellBasedFunctionStatus" localSheetId="4" hidden="1">"2_2_2_2_2"</definedName>
    <definedName name="__FPMExcelClient_CellBasedFunctionStatus" localSheetId="6" hidden="1">"2_2_2_2_2"</definedName>
    <definedName name="__FPMExcelClient_CellBasedFunctionStatus" localSheetId="8" hidden="1">"2_2_2_2_2"</definedName>
    <definedName name="__FPMExcelClient_CellBasedFunctionStatus" localSheetId="10" hidden="1">"2_2_2_2_2"</definedName>
    <definedName name="__FPMExcelClient_CellBasedFunctionStatus" localSheetId="12" hidden="1">"2_2_2_2_2"</definedName>
    <definedName name="__FPMExcelClient_CellBasedFunctionStatus" localSheetId="14" hidden="1">"2_2_2_2_2"</definedName>
    <definedName name="__FPMExcelClient_CellBasedFunctionStatus" localSheetId="16" hidden="1">"2_2_2_2_2"</definedName>
    <definedName name="__FPMExcelClient_CellBasedFunctionStatus" localSheetId="18" hidden="1">"2_2_2_2_2"</definedName>
    <definedName name="__FPMExcelClient_CellBasedFunctionStatus" localSheetId="1" hidden="1">"2_2_2_2_2"</definedName>
    <definedName name="__FPMExcelClient_CellBasedFunctionStatus" localSheetId="5" hidden="1">"2_2_2_2_2"</definedName>
    <definedName name="__FPMExcelClient_CellBasedFunctionStatus" localSheetId="3" hidden="1">"2_2_2_2_2"</definedName>
    <definedName name="__FPMExcelClient_CellBasedFunctionStatus" localSheetId="0" hidden="1">"2_2_2_2_2"</definedName>
    <definedName name="_xlnm.Print_Area" localSheetId="9">DDetallCorrent!$A$1:$M$129</definedName>
    <definedName name="_xlnm.Print_Area" localSheetId="13">DOrg!$A$1:$M$56</definedName>
    <definedName name="_xlnm.Print_Area" localSheetId="11">DProg!$A$1:$M$155</definedName>
    <definedName name="_xlnm.Print_Area" localSheetId="4">'Gràfics 2'!$A$1:$K$35</definedName>
    <definedName name="_xlnm.Print_Area" localSheetId="6">'Gràfics 3'!$A$1:$K$31</definedName>
    <definedName name="_xlnm.Print_Area" localSheetId="10">'Gràfics 5'!$A$1:$M$46</definedName>
    <definedName name="_xlnm.Print_Area" localSheetId="12">'Gràfics 6'!$A$1:$M$39</definedName>
    <definedName name="_xlnm.Print_Area" localSheetId="14">'Gràfics 7'!$A$1:$M$31</definedName>
    <definedName name="_xlnm.Print_Area" localSheetId="5">IDetallCapital!$A$1:$K$32</definedName>
    <definedName name="_xlnm.Print_Area" localSheetId="3">IDetallCorrent!$A$1:$K$68</definedName>
    <definedName name="_xlnm.Print_Area" localSheetId="0">Indicadors!$A$1:$J$37</definedName>
    <definedName name="DATA1" localSheetId="27">#REF!</definedName>
    <definedName name="DATA1" localSheetId="9">#REF!</definedName>
    <definedName name="DATA1" localSheetId="2">#REF!</definedName>
    <definedName name="DATA1" localSheetId="20">#REF!</definedName>
    <definedName name="DATA1" localSheetId="22">#REF!</definedName>
    <definedName name="DATA1" localSheetId="24">#REF!</definedName>
    <definedName name="DATA1" localSheetId="26">#REF!</definedName>
    <definedName name="DATA1" localSheetId="28">#REF!</definedName>
    <definedName name="DATA1" localSheetId="30">#REF!</definedName>
    <definedName name="DATA1" localSheetId="32">#REF!</definedName>
    <definedName name="DATA1" localSheetId="34">#REF!</definedName>
    <definedName name="DATA1" localSheetId="36">#REF!</definedName>
    <definedName name="DATA1" localSheetId="4">#REF!</definedName>
    <definedName name="DATA1" localSheetId="6">#REF!</definedName>
    <definedName name="DATA1" localSheetId="8">#REF!</definedName>
    <definedName name="DATA1" localSheetId="10">#REF!</definedName>
    <definedName name="DATA1" localSheetId="12">#REF!</definedName>
    <definedName name="DATA1" localSheetId="14">#REF!</definedName>
    <definedName name="DATA1" localSheetId="16">#REF!</definedName>
    <definedName name="DATA1" localSheetId="18">#REF!</definedName>
    <definedName name="DATA1" localSheetId="5">#REF!</definedName>
    <definedName name="DATA1" localSheetId="3">#REF!</definedName>
    <definedName name="DATA1">#REF!</definedName>
    <definedName name="DATA10" localSheetId="27">#REF!</definedName>
    <definedName name="DATA10" localSheetId="9">#REF!</definedName>
    <definedName name="DATA10" localSheetId="2">#REF!</definedName>
    <definedName name="DATA10" localSheetId="20">#REF!</definedName>
    <definedName name="DATA10" localSheetId="22">#REF!</definedName>
    <definedName name="DATA10" localSheetId="24">#REF!</definedName>
    <definedName name="DATA10" localSheetId="26">#REF!</definedName>
    <definedName name="DATA10" localSheetId="28">#REF!</definedName>
    <definedName name="DATA10" localSheetId="30">#REF!</definedName>
    <definedName name="DATA10" localSheetId="32">#REF!</definedName>
    <definedName name="DATA10" localSheetId="34">#REF!</definedName>
    <definedName name="DATA10" localSheetId="36">#REF!</definedName>
    <definedName name="DATA10" localSheetId="4">#REF!</definedName>
    <definedName name="DATA10" localSheetId="6">#REF!</definedName>
    <definedName name="DATA10" localSheetId="8">#REF!</definedName>
    <definedName name="DATA10" localSheetId="10">#REF!</definedName>
    <definedName name="DATA10" localSheetId="12">#REF!</definedName>
    <definedName name="DATA10" localSheetId="14">#REF!</definedName>
    <definedName name="DATA10" localSheetId="16">#REF!</definedName>
    <definedName name="DATA10" localSheetId="18">#REF!</definedName>
    <definedName name="DATA10" localSheetId="5">#REF!</definedName>
    <definedName name="DATA10" localSheetId="3">#REF!</definedName>
    <definedName name="DATA10">#REF!</definedName>
    <definedName name="DATA11" localSheetId="27">#REF!</definedName>
    <definedName name="DATA11" localSheetId="9">#REF!</definedName>
    <definedName name="DATA11" localSheetId="2">#REF!</definedName>
    <definedName name="DATA11" localSheetId="20">#REF!</definedName>
    <definedName name="DATA11" localSheetId="22">#REF!</definedName>
    <definedName name="DATA11" localSheetId="24">#REF!</definedName>
    <definedName name="DATA11" localSheetId="26">#REF!</definedName>
    <definedName name="DATA11" localSheetId="28">#REF!</definedName>
    <definedName name="DATA11" localSheetId="30">#REF!</definedName>
    <definedName name="DATA11" localSheetId="32">#REF!</definedName>
    <definedName name="DATA11" localSheetId="34">#REF!</definedName>
    <definedName name="DATA11" localSheetId="36">#REF!</definedName>
    <definedName name="DATA11" localSheetId="4">#REF!</definedName>
    <definedName name="DATA11" localSheetId="6">#REF!</definedName>
    <definedName name="DATA11" localSheetId="8">#REF!</definedName>
    <definedName name="DATA11" localSheetId="10">#REF!</definedName>
    <definedName name="DATA11" localSheetId="12">#REF!</definedName>
    <definedName name="DATA11" localSheetId="14">#REF!</definedName>
    <definedName name="DATA11" localSheetId="16">#REF!</definedName>
    <definedName name="DATA11" localSheetId="18">#REF!</definedName>
    <definedName name="DATA11" localSheetId="5">#REF!</definedName>
    <definedName name="DATA11" localSheetId="3">#REF!</definedName>
    <definedName name="DATA11">#REF!</definedName>
    <definedName name="DATA12" localSheetId="27">#REF!</definedName>
    <definedName name="DATA12" localSheetId="9">#REF!</definedName>
    <definedName name="DATA12" localSheetId="2">#REF!</definedName>
    <definedName name="DATA12" localSheetId="20">#REF!</definedName>
    <definedName name="DATA12" localSheetId="22">#REF!</definedName>
    <definedName name="DATA12" localSheetId="24">#REF!</definedName>
    <definedName name="DATA12" localSheetId="26">#REF!</definedName>
    <definedName name="DATA12" localSheetId="28">#REF!</definedName>
    <definedName name="DATA12" localSheetId="30">#REF!</definedName>
    <definedName name="DATA12" localSheetId="32">#REF!</definedName>
    <definedName name="DATA12" localSheetId="34">#REF!</definedName>
    <definedName name="DATA12" localSheetId="36">#REF!</definedName>
    <definedName name="DATA12" localSheetId="4">#REF!</definedName>
    <definedName name="DATA12" localSheetId="6">#REF!</definedName>
    <definedName name="DATA12" localSheetId="8">#REF!</definedName>
    <definedName name="DATA12" localSheetId="10">#REF!</definedName>
    <definedName name="DATA12" localSheetId="12">#REF!</definedName>
    <definedName name="DATA12" localSheetId="14">#REF!</definedName>
    <definedName name="DATA12" localSheetId="16">#REF!</definedName>
    <definedName name="DATA12" localSheetId="18">#REF!</definedName>
    <definedName name="DATA12" localSheetId="5">#REF!</definedName>
    <definedName name="DATA12" localSheetId="3">#REF!</definedName>
    <definedName name="DATA12">#REF!</definedName>
    <definedName name="DATA13" localSheetId="27">#REF!</definedName>
    <definedName name="DATA13" localSheetId="9">#REF!</definedName>
    <definedName name="DATA13" localSheetId="2">#REF!</definedName>
    <definedName name="DATA13" localSheetId="20">#REF!</definedName>
    <definedName name="DATA13" localSheetId="22">#REF!</definedName>
    <definedName name="DATA13" localSheetId="24">#REF!</definedName>
    <definedName name="DATA13" localSheetId="26">#REF!</definedName>
    <definedName name="DATA13" localSheetId="28">#REF!</definedName>
    <definedName name="DATA13" localSheetId="30">#REF!</definedName>
    <definedName name="DATA13" localSheetId="32">#REF!</definedName>
    <definedName name="DATA13" localSheetId="34">#REF!</definedName>
    <definedName name="DATA13" localSheetId="36">#REF!</definedName>
    <definedName name="DATA13" localSheetId="4">#REF!</definedName>
    <definedName name="DATA13" localSheetId="6">#REF!</definedName>
    <definedName name="DATA13" localSheetId="8">#REF!</definedName>
    <definedName name="DATA13" localSheetId="10">#REF!</definedName>
    <definedName name="DATA13" localSheetId="12">#REF!</definedName>
    <definedName name="DATA13" localSheetId="14">#REF!</definedName>
    <definedName name="DATA13" localSheetId="16">#REF!</definedName>
    <definedName name="DATA13" localSheetId="18">#REF!</definedName>
    <definedName name="DATA13" localSheetId="5">#REF!</definedName>
    <definedName name="DATA13" localSheetId="3">#REF!</definedName>
    <definedName name="DATA13">#REF!</definedName>
    <definedName name="DATA14" localSheetId="27">#REF!</definedName>
    <definedName name="DATA14" localSheetId="9">#REF!</definedName>
    <definedName name="DATA14" localSheetId="2">#REF!</definedName>
    <definedName name="DATA14" localSheetId="20">#REF!</definedName>
    <definedName name="DATA14" localSheetId="22">#REF!</definedName>
    <definedName name="DATA14" localSheetId="24">#REF!</definedName>
    <definedName name="DATA14" localSheetId="26">#REF!</definedName>
    <definedName name="DATA14" localSheetId="28">#REF!</definedName>
    <definedName name="DATA14" localSheetId="30">#REF!</definedName>
    <definedName name="DATA14" localSheetId="32">#REF!</definedName>
    <definedName name="DATA14" localSheetId="34">#REF!</definedName>
    <definedName name="DATA14" localSheetId="36">#REF!</definedName>
    <definedName name="DATA14" localSheetId="4">#REF!</definedName>
    <definedName name="DATA14" localSheetId="6">#REF!</definedName>
    <definedName name="DATA14" localSheetId="8">#REF!</definedName>
    <definedName name="DATA14" localSheetId="10">#REF!</definedName>
    <definedName name="DATA14" localSheetId="12">#REF!</definedName>
    <definedName name="DATA14" localSheetId="14">#REF!</definedName>
    <definedName name="DATA14" localSheetId="16">#REF!</definedName>
    <definedName name="DATA14" localSheetId="18">#REF!</definedName>
    <definedName name="DATA14" localSheetId="5">#REF!</definedName>
    <definedName name="DATA14" localSheetId="3">#REF!</definedName>
    <definedName name="DATA14">#REF!</definedName>
    <definedName name="DATA2" localSheetId="27">#REF!</definedName>
    <definedName name="DATA2" localSheetId="9">#REF!</definedName>
    <definedName name="DATA2" localSheetId="2">#REF!</definedName>
    <definedName name="DATA2" localSheetId="20">#REF!</definedName>
    <definedName name="DATA2" localSheetId="22">#REF!</definedName>
    <definedName name="DATA2" localSheetId="24">#REF!</definedName>
    <definedName name="DATA2" localSheetId="26">#REF!</definedName>
    <definedName name="DATA2" localSheetId="28">#REF!</definedName>
    <definedName name="DATA2" localSheetId="30">#REF!</definedName>
    <definedName name="DATA2" localSheetId="32">#REF!</definedName>
    <definedName name="DATA2" localSheetId="34">#REF!</definedName>
    <definedName name="DATA2" localSheetId="36">#REF!</definedName>
    <definedName name="DATA2" localSheetId="4">#REF!</definedName>
    <definedName name="DATA2" localSheetId="6">#REF!</definedName>
    <definedName name="DATA2" localSheetId="8">#REF!</definedName>
    <definedName name="DATA2" localSheetId="10">#REF!</definedName>
    <definedName name="DATA2" localSheetId="12">#REF!</definedName>
    <definedName name="DATA2" localSheetId="14">#REF!</definedName>
    <definedName name="DATA2" localSheetId="16">#REF!</definedName>
    <definedName name="DATA2" localSheetId="18">#REF!</definedName>
    <definedName name="DATA2" localSheetId="5">#REF!</definedName>
    <definedName name="DATA2" localSheetId="3">#REF!</definedName>
    <definedName name="DATA2">#REF!</definedName>
    <definedName name="DATA3" localSheetId="27">#REF!</definedName>
    <definedName name="DATA3" localSheetId="9">#REF!</definedName>
    <definedName name="DATA3" localSheetId="2">#REF!</definedName>
    <definedName name="DATA3" localSheetId="20">#REF!</definedName>
    <definedName name="DATA3" localSheetId="22">#REF!</definedName>
    <definedName name="DATA3" localSheetId="24">#REF!</definedName>
    <definedName name="DATA3" localSheetId="26">#REF!</definedName>
    <definedName name="DATA3" localSheetId="28">#REF!</definedName>
    <definedName name="DATA3" localSheetId="30">#REF!</definedName>
    <definedName name="DATA3" localSheetId="32">#REF!</definedName>
    <definedName name="DATA3" localSheetId="34">#REF!</definedName>
    <definedName name="DATA3" localSheetId="36">#REF!</definedName>
    <definedName name="DATA3" localSheetId="4">#REF!</definedName>
    <definedName name="DATA3" localSheetId="6">#REF!</definedName>
    <definedName name="DATA3" localSheetId="8">#REF!</definedName>
    <definedName name="DATA3" localSheetId="10">#REF!</definedName>
    <definedName name="DATA3" localSheetId="12">#REF!</definedName>
    <definedName name="DATA3" localSheetId="14">#REF!</definedName>
    <definedName name="DATA3" localSheetId="16">#REF!</definedName>
    <definedName name="DATA3" localSheetId="18">#REF!</definedName>
    <definedName name="DATA3" localSheetId="5">#REF!</definedName>
    <definedName name="DATA3" localSheetId="3">#REF!</definedName>
    <definedName name="DATA3">#REF!</definedName>
    <definedName name="DATA4" localSheetId="27">#REF!</definedName>
    <definedName name="DATA4" localSheetId="9">#REF!</definedName>
    <definedName name="DATA4" localSheetId="2">#REF!</definedName>
    <definedName name="DATA4" localSheetId="20">#REF!</definedName>
    <definedName name="DATA4" localSheetId="22">#REF!</definedName>
    <definedName name="DATA4" localSheetId="24">#REF!</definedName>
    <definedName name="DATA4" localSheetId="26">#REF!</definedName>
    <definedName name="DATA4" localSheetId="28">#REF!</definedName>
    <definedName name="DATA4" localSheetId="30">#REF!</definedName>
    <definedName name="DATA4" localSheetId="32">#REF!</definedName>
    <definedName name="DATA4" localSheetId="34">#REF!</definedName>
    <definedName name="DATA4" localSheetId="36">#REF!</definedName>
    <definedName name="DATA4" localSheetId="4">#REF!</definedName>
    <definedName name="DATA4" localSheetId="6">#REF!</definedName>
    <definedName name="DATA4" localSheetId="8">#REF!</definedName>
    <definedName name="DATA4" localSheetId="10">#REF!</definedName>
    <definedName name="DATA4" localSheetId="12">#REF!</definedName>
    <definedName name="DATA4" localSheetId="14">#REF!</definedName>
    <definedName name="DATA4" localSheetId="16">#REF!</definedName>
    <definedName name="DATA4" localSheetId="18">#REF!</definedName>
    <definedName name="DATA4" localSheetId="5">#REF!</definedName>
    <definedName name="DATA4" localSheetId="3">#REF!</definedName>
    <definedName name="DATA4">#REF!</definedName>
    <definedName name="DATA5" localSheetId="27">#REF!</definedName>
    <definedName name="DATA5" localSheetId="9">#REF!</definedName>
    <definedName name="DATA5" localSheetId="2">#REF!</definedName>
    <definedName name="DATA5" localSheetId="20">#REF!</definedName>
    <definedName name="DATA5" localSheetId="22">#REF!</definedName>
    <definedName name="DATA5" localSheetId="24">#REF!</definedName>
    <definedName name="DATA5" localSheetId="26">#REF!</definedName>
    <definedName name="DATA5" localSheetId="28">#REF!</definedName>
    <definedName name="DATA5" localSheetId="30">#REF!</definedName>
    <definedName name="DATA5" localSheetId="32">#REF!</definedName>
    <definedName name="DATA5" localSheetId="34">#REF!</definedName>
    <definedName name="DATA5" localSheetId="36">#REF!</definedName>
    <definedName name="DATA5" localSheetId="4">#REF!</definedName>
    <definedName name="DATA5" localSheetId="6">#REF!</definedName>
    <definedName name="DATA5" localSheetId="8">#REF!</definedName>
    <definedName name="DATA5" localSheetId="10">#REF!</definedName>
    <definedName name="DATA5" localSheetId="12">#REF!</definedName>
    <definedName name="DATA5" localSheetId="14">#REF!</definedName>
    <definedName name="DATA5" localSheetId="16">#REF!</definedName>
    <definedName name="DATA5" localSheetId="18">#REF!</definedName>
    <definedName name="DATA5" localSheetId="5">#REF!</definedName>
    <definedName name="DATA5" localSheetId="3">#REF!</definedName>
    <definedName name="DATA5">#REF!</definedName>
    <definedName name="DATA6" localSheetId="27">#REF!</definedName>
    <definedName name="DATA6" localSheetId="9">#REF!</definedName>
    <definedName name="DATA6" localSheetId="2">#REF!</definedName>
    <definedName name="DATA6" localSheetId="20">#REF!</definedName>
    <definedName name="DATA6" localSheetId="22">#REF!</definedName>
    <definedName name="DATA6" localSheetId="24">#REF!</definedName>
    <definedName name="DATA6" localSheetId="26">#REF!</definedName>
    <definedName name="DATA6" localSheetId="28">#REF!</definedName>
    <definedName name="DATA6" localSheetId="30">#REF!</definedName>
    <definedName name="DATA6" localSheetId="32">#REF!</definedName>
    <definedName name="DATA6" localSheetId="34">#REF!</definedName>
    <definedName name="DATA6" localSheetId="36">#REF!</definedName>
    <definedName name="DATA6" localSheetId="4">#REF!</definedName>
    <definedName name="DATA6" localSheetId="6">#REF!</definedName>
    <definedName name="DATA6" localSheetId="8">#REF!</definedName>
    <definedName name="DATA6" localSheetId="10">#REF!</definedName>
    <definedName name="DATA6" localSheetId="12">#REF!</definedName>
    <definedName name="DATA6" localSheetId="14">#REF!</definedName>
    <definedName name="DATA6" localSheetId="16">#REF!</definedName>
    <definedName name="DATA6" localSheetId="18">#REF!</definedName>
    <definedName name="DATA6" localSheetId="5">#REF!</definedName>
    <definedName name="DATA6" localSheetId="3">#REF!</definedName>
    <definedName name="DATA6">#REF!</definedName>
    <definedName name="DATA7" localSheetId="27">#REF!</definedName>
    <definedName name="DATA7" localSheetId="9">#REF!</definedName>
    <definedName name="DATA7" localSheetId="2">#REF!</definedName>
    <definedName name="DATA7" localSheetId="20">#REF!</definedName>
    <definedName name="DATA7" localSheetId="22">#REF!</definedName>
    <definedName name="DATA7" localSheetId="24">#REF!</definedName>
    <definedName name="DATA7" localSheetId="26">#REF!</definedName>
    <definedName name="DATA7" localSheetId="28">#REF!</definedName>
    <definedName name="DATA7" localSheetId="30">#REF!</definedName>
    <definedName name="DATA7" localSheetId="32">#REF!</definedName>
    <definedName name="DATA7" localSheetId="34">#REF!</definedName>
    <definedName name="DATA7" localSheetId="36">#REF!</definedName>
    <definedName name="DATA7" localSheetId="4">#REF!</definedName>
    <definedName name="DATA7" localSheetId="6">#REF!</definedName>
    <definedName name="DATA7" localSheetId="8">#REF!</definedName>
    <definedName name="DATA7" localSheetId="10">#REF!</definedName>
    <definedName name="DATA7" localSheetId="12">#REF!</definedName>
    <definedName name="DATA7" localSheetId="14">#REF!</definedName>
    <definedName name="DATA7" localSheetId="16">#REF!</definedName>
    <definedName name="DATA7" localSheetId="18">#REF!</definedName>
    <definedName name="DATA7" localSheetId="5">#REF!</definedName>
    <definedName name="DATA7" localSheetId="3">#REF!</definedName>
    <definedName name="DATA7">#REF!</definedName>
    <definedName name="DATA8" localSheetId="27">#REF!</definedName>
    <definedName name="DATA8" localSheetId="9">#REF!</definedName>
    <definedName name="DATA8" localSheetId="2">#REF!</definedName>
    <definedName name="DATA8" localSheetId="20">#REF!</definedName>
    <definedName name="DATA8" localSheetId="22">#REF!</definedName>
    <definedName name="DATA8" localSheetId="24">#REF!</definedName>
    <definedName name="DATA8" localSheetId="26">#REF!</definedName>
    <definedName name="DATA8" localSheetId="28">#REF!</definedName>
    <definedName name="DATA8" localSheetId="30">#REF!</definedName>
    <definedName name="DATA8" localSheetId="32">#REF!</definedName>
    <definedName name="DATA8" localSheetId="34">#REF!</definedName>
    <definedName name="DATA8" localSheetId="36">#REF!</definedName>
    <definedName name="DATA8" localSheetId="4">#REF!</definedName>
    <definedName name="DATA8" localSheetId="6">#REF!</definedName>
    <definedName name="DATA8" localSheetId="8">#REF!</definedName>
    <definedName name="DATA8" localSheetId="10">#REF!</definedName>
    <definedName name="DATA8" localSheetId="12">#REF!</definedName>
    <definedName name="DATA8" localSheetId="14">#REF!</definedName>
    <definedName name="DATA8" localSheetId="16">#REF!</definedName>
    <definedName name="DATA8" localSheetId="18">#REF!</definedName>
    <definedName name="DATA8" localSheetId="5">#REF!</definedName>
    <definedName name="DATA8" localSheetId="3">#REF!</definedName>
    <definedName name="DATA8">#REF!</definedName>
    <definedName name="DATA9" localSheetId="27">#REF!</definedName>
    <definedName name="DATA9" localSheetId="9">#REF!</definedName>
    <definedName name="DATA9" localSheetId="2">#REF!</definedName>
    <definedName name="DATA9" localSheetId="20">#REF!</definedName>
    <definedName name="DATA9" localSheetId="22">#REF!</definedName>
    <definedName name="DATA9" localSheetId="24">#REF!</definedName>
    <definedName name="DATA9" localSheetId="26">#REF!</definedName>
    <definedName name="DATA9" localSheetId="28">#REF!</definedName>
    <definedName name="DATA9" localSheetId="30">#REF!</definedName>
    <definedName name="DATA9" localSheetId="32">#REF!</definedName>
    <definedName name="DATA9" localSheetId="34">#REF!</definedName>
    <definedName name="DATA9" localSheetId="36">#REF!</definedName>
    <definedName name="DATA9" localSheetId="4">#REF!</definedName>
    <definedName name="DATA9" localSheetId="6">#REF!</definedName>
    <definedName name="DATA9" localSheetId="8">#REF!</definedName>
    <definedName name="DATA9" localSheetId="10">#REF!</definedName>
    <definedName name="DATA9" localSheetId="12">#REF!</definedName>
    <definedName name="DATA9" localSheetId="14">#REF!</definedName>
    <definedName name="DATA9" localSheetId="16">#REF!</definedName>
    <definedName name="DATA9" localSheetId="18">#REF!</definedName>
    <definedName name="DATA9" localSheetId="5">#REF!</definedName>
    <definedName name="DATA9" localSheetId="3">#REF!</definedName>
    <definedName name="DATA9">#REF!</definedName>
    <definedName name="Print_Area" localSheetId="7">DCap!$A$1:$P$34</definedName>
    <definedName name="Print_Area" localSheetId="25">'DCap 0503'!$A$1:$M$16</definedName>
    <definedName name="Print_Area" localSheetId="27">'DCap 0504'!$A$1:$M$16</definedName>
    <definedName name="Print_Area" localSheetId="9">DDetallCorrent!$A$1:$M$129</definedName>
    <definedName name="Print_Area" localSheetId="11">DProg!$A$1:$M$154</definedName>
    <definedName name="Print_Area" localSheetId="2">'Gràfics 1'!$A$1:$N$19</definedName>
    <definedName name="Print_Area" localSheetId="26">'Gràfics 13'!$A$3:$M$17</definedName>
    <definedName name="Print_Area" localSheetId="28">'Gràfics 14'!$A$2:$M$18</definedName>
    <definedName name="Print_Area" localSheetId="4">'Gràfics 2'!$A$1:$K$35</definedName>
    <definedName name="Print_Area" localSheetId="6">'Gràfics 3'!$A$1:$K$31</definedName>
    <definedName name="Print_Area" localSheetId="8">'Gràfics 4'!$A$1:$P$34</definedName>
    <definedName name="Print_Area" localSheetId="10">'Gràfics 5'!$A$1:$M$46</definedName>
    <definedName name="Print_Area" localSheetId="12">'Gràfics 6'!$A$1:$M$39</definedName>
    <definedName name="Print_Area" localSheetId="1">'ICap '!$A$1:$N$19</definedName>
    <definedName name="Print_Area" localSheetId="5">IDetallCapital!$A$1:$K$32</definedName>
    <definedName name="Print_Area" localSheetId="3">IDetallCorrent!$A$1:$K$68</definedName>
    <definedName name="Print_Area" localSheetId="0">Indicadors!$A$1:$J$36</definedName>
    <definedName name="TEST0" localSheetId="27">#REF!</definedName>
    <definedName name="TEST0" localSheetId="9">#REF!</definedName>
    <definedName name="TEST0" localSheetId="2">#REF!</definedName>
    <definedName name="TEST0" localSheetId="20">#REF!</definedName>
    <definedName name="TEST0" localSheetId="22">#REF!</definedName>
    <definedName name="TEST0" localSheetId="24">#REF!</definedName>
    <definedName name="TEST0" localSheetId="26">#REF!</definedName>
    <definedName name="TEST0" localSheetId="28">#REF!</definedName>
    <definedName name="TEST0" localSheetId="30">#REF!</definedName>
    <definedName name="TEST0" localSheetId="32">#REF!</definedName>
    <definedName name="TEST0" localSheetId="34">#REF!</definedName>
    <definedName name="TEST0" localSheetId="36">#REF!</definedName>
    <definedName name="TEST0" localSheetId="4">#REF!</definedName>
    <definedName name="TEST0" localSheetId="6">#REF!</definedName>
    <definedName name="TEST0" localSheetId="8">#REF!</definedName>
    <definedName name="TEST0" localSheetId="10">#REF!</definedName>
    <definedName name="TEST0" localSheetId="12">#REF!</definedName>
    <definedName name="TEST0" localSheetId="14">#REF!</definedName>
    <definedName name="TEST0" localSheetId="16">#REF!</definedName>
    <definedName name="TEST0" localSheetId="18">#REF!</definedName>
    <definedName name="TEST0" localSheetId="5">#REF!</definedName>
    <definedName name="TEST0" localSheetId="3">#REF!</definedName>
    <definedName name="TEST0">#REF!</definedName>
    <definedName name="TESTHKEY" localSheetId="27">#REF!</definedName>
    <definedName name="TESTHKEY" localSheetId="9">#REF!</definedName>
    <definedName name="TESTHKEY" localSheetId="2">#REF!</definedName>
    <definedName name="TESTHKEY" localSheetId="20">#REF!</definedName>
    <definedName name="TESTHKEY" localSheetId="22">#REF!</definedName>
    <definedName name="TESTHKEY" localSheetId="24">#REF!</definedName>
    <definedName name="TESTHKEY" localSheetId="26">#REF!</definedName>
    <definedName name="TESTHKEY" localSheetId="28">#REF!</definedName>
    <definedName name="TESTHKEY" localSheetId="30">#REF!</definedName>
    <definedName name="TESTHKEY" localSheetId="32">#REF!</definedName>
    <definedName name="TESTHKEY" localSheetId="34">#REF!</definedName>
    <definedName name="TESTHKEY" localSheetId="36">#REF!</definedName>
    <definedName name="TESTHKEY" localSheetId="4">#REF!</definedName>
    <definedName name="TESTHKEY" localSheetId="6">#REF!</definedName>
    <definedName name="TESTHKEY" localSheetId="8">#REF!</definedName>
    <definedName name="TESTHKEY" localSheetId="10">#REF!</definedName>
    <definedName name="TESTHKEY" localSheetId="12">#REF!</definedName>
    <definedName name="TESTHKEY" localSheetId="14">#REF!</definedName>
    <definedName name="TESTHKEY" localSheetId="16">#REF!</definedName>
    <definedName name="TESTHKEY" localSheetId="18">#REF!</definedName>
    <definedName name="TESTHKEY" localSheetId="5">#REF!</definedName>
    <definedName name="TESTHKEY" localSheetId="3">#REF!</definedName>
    <definedName name="TESTHKEY">#REF!</definedName>
    <definedName name="TESTKEYS" localSheetId="27">#REF!</definedName>
    <definedName name="TESTKEYS" localSheetId="9">#REF!</definedName>
    <definedName name="TESTKEYS" localSheetId="2">#REF!</definedName>
    <definedName name="TESTKEYS" localSheetId="20">#REF!</definedName>
    <definedName name="TESTKEYS" localSheetId="22">#REF!</definedName>
    <definedName name="TESTKEYS" localSheetId="24">#REF!</definedName>
    <definedName name="TESTKEYS" localSheetId="26">#REF!</definedName>
    <definedName name="TESTKEYS" localSheetId="28">#REF!</definedName>
    <definedName name="TESTKEYS" localSheetId="30">#REF!</definedName>
    <definedName name="TESTKEYS" localSheetId="32">#REF!</definedName>
    <definedName name="TESTKEYS" localSheetId="34">#REF!</definedName>
    <definedName name="TESTKEYS" localSheetId="36">#REF!</definedName>
    <definedName name="TESTKEYS" localSheetId="4">#REF!</definedName>
    <definedName name="TESTKEYS" localSheetId="6">#REF!</definedName>
    <definedName name="TESTKEYS" localSheetId="8">#REF!</definedName>
    <definedName name="TESTKEYS" localSheetId="10">#REF!</definedName>
    <definedName name="TESTKEYS" localSheetId="12">#REF!</definedName>
    <definedName name="TESTKEYS" localSheetId="14">#REF!</definedName>
    <definedName name="TESTKEYS" localSheetId="16">#REF!</definedName>
    <definedName name="TESTKEYS" localSheetId="18">#REF!</definedName>
    <definedName name="TESTKEYS" localSheetId="5">#REF!</definedName>
    <definedName name="TESTKEYS" localSheetId="3">#REF!</definedName>
    <definedName name="TESTKEYS">#REF!</definedName>
    <definedName name="TESTVKEY" localSheetId="27">#REF!</definedName>
    <definedName name="TESTVKEY" localSheetId="9">#REF!</definedName>
    <definedName name="TESTVKEY" localSheetId="2">#REF!</definedName>
    <definedName name="TESTVKEY" localSheetId="20">#REF!</definedName>
    <definedName name="TESTVKEY" localSheetId="22">#REF!</definedName>
    <definedName name="TESTVKEY" localSheetId="24">#REF!</definedName>
    <definedName name="TESTVKEY" localSheetId="26">#REF!</definedName>
    <definedName name="TESTVKEY" localSheetId="28">#REF!</definedName>
    <definedName name="TESTVKEY" localSheetId="30">#REF!</definedName>
    <definedName name="TESTVKEY" localSheetId="32">#REF!</definedName>
    <definedName name="TESTVKEY" localSheetId="34">#REF!</definedName>
    <definedName name="TESTVKEY" localSheetId="36">#REF!</definedName>
    <definedName name="TESTVKEY" localSheetId="4">#REF!</definedName>
    <definedName name="TESTVKEY" localSheetId="6">#REF!</definedName>
    <definedName name="TESTVKEY" localSheetId="8">#REF!</definedName>
    <definedName name="TESTVKEY" localSheetId="10">#REF!</definedName>
    <definedName name="TESTVKEY" localSheetId="12">#REF!</definedName>
    <definedName name="TESTVKEY" localSheetId="14">#REF!</definedName>
    <definedName name="TESTVKEY" localSheetId="16">#REF!</definedName>
    <definedName name="TESTVKEY" localSheetId="18">#REF!</definedName>
    <definedName name="TESTVKEY" localSheetId="5">#REF!</definedName>
    <definedName name="TESTVKEY" localSheetId="3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J8" i="14" l="1"/>
  <c r="M40" i="16" l="1"/>
  <c r="J51" i="16"/>
  <c r="J48" i="16"/>
  <c r="J40" i="16"/>
  <c r="J41" i="16"/>
  <c r="J42" i="16"/>
  <c r="M146" i="16"/>
  <c r="M128" i="16"/>
  <c r="M100" i="16"/>
  <c r="K122" i="16"/>
  <c r="L122" i="16" s="1"/>
  <c r="M113" i="16"/>
  <c r="L107" i="16"/>
  <c r="K107" i="16"/>
  <c r="L93" i="16"/>
  <c r="K93" i="16"/>
  <c r="K45" i="16"/>
  <c r="L45" i="16" s="1"/>
  <c r="K30" i="16"/>
  <c r="L30" i="16" s="1"/>
  <c r="K16" i="16"/>
  <c r="L16" i="16" s="1"/>
  <c r="M122" i="16" l="1"/>
  <c r="J111" i="45"/>
  <c r="M47" i="45" l="1"/>
  <c r="M24" i="45"/>
  <c r="M22" i="45"/>
  <c r="F27" i="44"/>
  <c r="F26" i="44"/>
  <c r="H17" i="44"/>
  <c r="K10" i="44"/>
  <c r="K12" i="44"/>
  <c r="F14" i="44"/>
  <c r="F12" i="44"/>
  <c r="F11" i="44"/>
  <c r="F9" i="44"/>
  <c r="H35" i="43" l="1"/>
  <c r="F43" i="43" l="1"/>
  <c r="F44" i="43"/>
  <c r="F45" i="43"/>
  <c r="F46" i="43"/>
  <c r="F47" i="43"/>
  <c r="F48" i="43"/>
  <c r="F50" i="43"/>
  <c r="F51" i="43"/>
  <c r="F52" i="43"/>
  <c r="F54" i="43"/>
  <c r="F56" i="43"/>
  <c r="F57" i="43"/>
  <c r="F58" i="43"/>
  <c r="F59" i="43"/>
  <c r="I37" i="43"/>
  <c r="M8" i="46" l="1"/>
  <c r="M6" i="46"/>
  <c r="M6" i="25"/>
  <c r="I5" i="15"/>
  <c r="K5" i="15"/>
  <c r="N5" i="15"/>
  <c r="I6" i="15"/>
  <c r="K6" i="15"/>
  <c r="N6" i="15"/>
  <c r="I7" i="15"/>
  <c r="K7" i="15"/>
  <c r="N7" i="15"/>
  <c r="I8" i="15"/>
  <c r="K8" i="15"/>
  <c r="N8" i="15"/>
  <c r="I9" i="15"/>
  <c r="K9" i="15"/>
  <c r="N9" i="15"/>
  <c r="C10" i="15"/>
  <c r="E10" i="15"/>
  <c r="G10" i="15"/>
  <c r="J10" i="15"/>
  <c r="K10" i="15" s="1"/>
  <c r="L10" i="15"/>
  <c r="I11" i="15"/>
  <c r="K11" i="15"/>
  <c r="I12" i="15"/>
  <c r="K12" i="15"/>
  <c r="N12" i="15"/>
  <c r="C13" i="15"/>
  <c r="E13" i="15"/>
  <c r="G13" i="15"/>
  <c r="J13" i="15"/>
  <c r="K13" i="15" s="1"/>
  <c r="N13" i="15"/>
  <c r="I15" i="15"/>
  <c r="K15" i="15"/>
  <c r="N15" i="15"/>
  <c r="C16" i="15"/>
  <c r="E16" i="15"/>
  <c r="G16" i="15"/>
  <c r="J16" i="15"/>
  <c r="K16" i="15" s="1"/>
  <c r="L16" i="15"/>
  <c r="N16" i="15" s="1"/>
  <c r="C18" i="15"/>
  <c r="D5" i="15" s="1"/>
  <c r="G18" i="15"/>
  <c r="H5" i="15" s="1"/>
  <c r="J18" i="15"/>
  <c r="I16" i="15" l="1"/>
  <c r="D13" i="15"/>
  <c r="D10" i="15"/>
  <c r="I13" i="15"/>
  <c r="H13" i="15"/>
  <c r="N10" i="15"/>
  <c r="I10" i="15"/>
  <c r="K18" i="15"/>
  <c r="H10" i="15"/>
  <c r="E18" i="15"/>
  <c r="F10" i="15" s="1"/>
  <c r="L18" i="15"/>
  <c r="N18" i="15" s="1"/>
  <c r="H15" i="15"/>
  <c r="D15" i="15"/>
  <c r="D14" i="15"/>
  <c r="H11" i="15"/>
  <c r="D11" i="15"/>
  <c r="H16" i="15"/>
  <c r="D16" i="15"/>
  <c r="H12" i="15"/>
  <c r="D12" i="15"/>
  <c r="H9" i="15"/>
  <c r="D9" i="15"/>
  <c r="H8" i="15"/>
  <c r="D8" i="15"/>
  <c r="H7" i="15"/>
  <c r="D7" i="15"/>
  <c r="H6" i="15"/>
  <c r="D6" i="15"/>
  <c r="M10" i="20"/>
  <c r="M8" i="26"/>
  <c r="M10" i="26"/>
  <c r="M10" i="27"/>
  <c r="M8" i="27"/>
  <c r="M10" i="21"/>
  <c r="M6" i="47"/>
  <c r="M8" i="47"/>
  <c r="M10" i="47"/>
  <c r="M11" i="28"/>
  <c r="M6" i="23"/>
  <c r="M11" i="23"/>
  <c r="F5" i="15" l="1"/>
  <c r="F14" i="15"/>
  <c r="F7" i="15"/>
  <c r="F9" i="15"/>
  <c r="F15" i="15"/>
  <c r="F16" i="15"/>
  <c r="F6" i="15"/>
  <c r="F8" i="15"/>
  <c r="F12" i="15"/>
  <c r="F11" i="15"/>
  <c r="I18" i="15"/>
  <c r="F13" i="15"/>
  <c r="K61" i="16"/>
  <c r="M125" i="45" l="1"/>
  <c r="M117" i="45"/>
  <c r="M118" i="45"/>
  <c r="M119" i="45"/>
  <c r="M115" i="45"/>
  <c r="M104" i="45"/>
  <c r="M83" i="45"/>
  <c r="M84" i="45"/>
  <c r="M87" i="45"/>
  <c r="M91" i="45"/>
  <c r="M96" i="45"/>
  <c r="M75" i="45"/>
  <c r="M76" i="45"/>
  <c r="M77" i="45"/>
  <c r="M78" i="45"/>
  <c r="M79" i="45"/>
  <c r="M68" i="45"/>
  <c r="M73" i="45"/>
  <c r="K98" i="45"/>
  <c r="M59" i="45"/>
  <c r="M60" i="45"/>
  <c r="M38" i="45"/>
  <c r="M39" i="45"/>
  <c r="M40" i="45"/>
  <c r="M41" i="45"/>
  <c r="M42" i="45"/>
  <c r="M43" i="45"/>
  <c r="M44" i="45"/>
  <c r="M45" i="45"/>
  <c r="M46" i="45"/>
  <c r="M48" i="45"/>
  <c r="M49" i="45"/>
  <c r="M50" i="45"/>
  <c r="M51" i="45"/>
  <c r="M52" i="45"/>
  <c r="M53" i="45"/>
  <c r="M54" i="45"/>
  <c r="M55" i="45"/>
  <c r="M56" i="45"/>
  <c r="M31" i="45"/>
  <c r="M32" i="45"/>
  <c r="M33" i="45"/>
  <c r="M34" i="45"/>
  <c r="M35" i="45"/>
  <c r="M15" i="45"/>
  <c r="M16" i="45"/>
  <c r="M17" i="45"/>
  <c r="M18" i="45"/>
  <c r="M19" i="45"/>
  <c r="K50" i="43"/>
  <c r="K53" i="43"/>
  <c r="K56" i="43"/>
  <c r="K57" i="43"/>
  <c r="K58" i="43"/>
  <c r="K59" i="43"/>
  <c r="K43" i="43"/>
  <c r="K44" i="43"/>
  <c r="K48" i="43"/>
  <c r="K21" i="43"/>
  <c r="J11" i="28" l="1"/>
  <c r="H11" i="28"/>
  <c r="F11" i="28"/>
  <c r="J8" i="24"/>
  <c r="H8" i="24"/>
  <c r="F122" i="45" l="1"/>
  <c r="H111" i="45"/>
  <c r="H112" i="45"/>
  <c r="H113" i="45"/>
  <c r="F88" i="45"/>
  <c r="H88" i="45"/>
  <c r="F58" i="45" l="1"/>
  <c r="H58" i="45"/>
  <c r="F39" i="45"/>
  <c r="F40" i="45"/>
  <c r="J36" i="45"/>
  <c r="H36" i="45"/>
  <c r="F36" i="45"/>
  <c r="H28" i="44"/>
  <c r="H56" i="43"/>
  <c r="H58" i="43"/>
  <c r="H63" i="43"/>
  <c r="H31" i="43"/>
  <c r="H32" i="43"/>
  <c r="H33" i="43"/>
  <c r="H28" i="43"/>
  <c r="H25" i="43"/>
  <c r="H24" i="43"/>
  <c r="H19" i="43"/>
  <c r="H20" i="43"/>
  <c r="H21" i="43"/>
  <c r="H22" i="43"/>
  <c r="H23" i="43"/>
  <c r="H18" i="43"/>
  <c r="H8" i="43"/>
  <c r="H10" i="43"/>
  <c r="H6" i="43"/>
  <c r="H7" i="43"/>
  <c r="H5" i="43"/>
  <c r="K9" i="26" l="1"/>
  <c r="M111" i="45" l="1"/>
  <c r="C9" i="25" l="1"/>
  <c r="I9" i="20"/>
  <c r="G9" i="46"/>
  <c r="G10" i="24"/>
  <c r="E10" i="24"/>
  <c r="D10" i="24"/>
  <c r="C10" i="24"/>
  <c r="C83" i="16"/>
  <c r="D83" i="16"/>
  <c r="E83" i="16"/>
  <c r="M142" i="16" l="1"/>
  <c r="M46" i="16"/>
  <c r="M92" i="16" l="1"/>
  <c r="M42" i="16"/>
  <c r="M35" i="16"/>
  <c r="M17" i="16"/>
  <c r="M15" i="16"/>
  <c r="M12" i="16"/>
  <c r="E15" i="13"/>
  <c r="G13" i="1"/>
  <c r="G10" i="1"/>
  <c r="F116" i="16"/>
  <c r="J116" i="16"/>
  <c r="H116" i="16"/>
  <c r="C130" i="16"/>
  <c r="D130" i="16"/>
  <c r="E130" i="16"/>
  <c r="F125" i="16"/>
  <c r="H125" i="16"/>
  <c r="J125" i="16"/>
  <c r="M119" i="16"/>
  <c r="M112" i="16"/>
  <c r="J119" i="16"/>
  <c r="H119" i="16"/>
  <c r="F119" i="16"/>
  <c r="J112" i="16"/>
  <c r="H112" i="16"/>
  <c r="F112" i="16"/>
  <c r="D104" i="16"/>
  <c r="C104" i="16"/>
  <c r="F92" i="16"/>
  <c r="H92" i="16"/>
  <c r="J92" i="16"/>
  <c r="E104" i="16"/>
  <c r="C152" i="16"/>
  <c r="D111" i="16"/>
  <c r="C111" i="16"/>
  <c r="K104" i="16"/>
  <c r="I104" i="16"/>
  <c r="G104" i="16"/>
  <c r="E75" i="16"/>
  <c r="E61" i="16"/>
  <c r="E53" i="16"/>
  <c r="E34" i="16"/>
  <c r="E27" i="16"/>
  <c r="E6" i="16"/>
  <c r="K75" i="16"/>
  <c r="I75" i="16"/>
  <c r="G75" i="16"/>
  <c r="D75" i="16"/>
  <c r="D61" i="16"/>
  <c r="K53" i="16"/>
  <c r="I53" i="16"/>
  <c r="G53" i="16"/>
  <c r="D53" i="16"/>
  <c r="I34" i="16"/>
  <c r="G34" i="16"/>
  <c r="D34" i="16"/>
  <c r="I27" i="16"/>
  <c r="G27" i="16"/>
  <c r="D27" i="16"/>
  <c r="C34" i="16"/>
  <c r="C53" i="16"/>
  <c r="C61" i="16"/>
  <c r="C75" i="16"/>
  <c r="C27" i="16"/>
  <c r="J17" i="16"/>
  <c r="H17" i="16"/>
  <c r="F17" i="16"/>
  <c r="F51" i="16"/>
  <c r="F48" i="16"/>
  <c r="H51" i="16"/>
  <c r="H48" i="16"/>
  <c r="H40" i="16"/>
  <c r="H41" i="16"/>
  <c r="H42" i="16"/>
  <c r="F40" i="16"/>
  <c r="F41" i="16"/>
  <c r="F42" i="16"/>
  <c r="M74" i="16"/>
  <c r="J74" i="16"/>
  <c r="H74" i="16"/>
  <c r="F74" i="16"/>
  <c r="F117" i="16"/>
  <c r="H117" i="16"/>
  <c r="J117" i="16"/>
  <c r="M117" i="16"/>
  <c r="F118" i="16"/>
  <c r="H118" i="16"/>
  <c r="J118" i="16"/>
  <c r="J89" i="16"/>
  <c r="M89" i="16"/>
  <c r="J87" i="16"/>
  <c r="H89" i="16"/>
  <c r="H87" i="16"/>
  <c r="F89" i="16"/>
  <c r="F87" i="16"/>
  <c r="J102" i="16"/>
  <c r="H102" i="16"/>
  <c r="F102" i="16"/>
  <c r="F94" i="16"/>
  <c r="H94" i="16"/>
  <c r="J94" i="16"/>
  <c r="M94" i="16"/>
  <c r="E76" i="16" l="1"/>
  <c r="J35" i="16"/>
  <c r="H35" i="16"/>
  <c r="F35" i="16"/>
  <c r="F25" i="16"/>
  <c r="J25" i="16"/>
  <c r="H25" i="16"/>
  <c r="J15" i="16"/>
  <c r="H15" i="16"/>
  <c r="F15" i="16"/>
  <c r="J10" i="16"/>
  <c r="J11" i="16"/>
  <c r="J12" i="16"/>
  <c r="F12" i="16"/>
  <c r="F10" i="16"/>
  <c r="H12" i="16"/>
  <c r="H10" i="16"/>
  <c r="F57" i="16" l="1"/>
  <c r="H57" i="16"/>
  <c r="J57" i="16"/>
  <c r="M57" i="16"/>
  <c r="F46" i="16"/>
  <c r="H46" i="16"/>
  <c r="J46" i="16"/>
  <c r="F39" i="16"/>
  <c r="H39" i="16"/>
  <c r="J39" i="16"/>
  <c r="F43" i="16"/>
  <c r="H43" i="16"/>
  <c r="J43" i="16"/>
  <c r="M43" i="16"/>
  <c r="F37" i="16"/>
  <c r="H37" i="16"/>
  <c r="J37" i="16"/>
  <c r="M37" i="16"/>
  <c r="H53" i="16" l="1"/>
  <c r="J53" i="16"/>
  <c r="F53" i="16"/>
  <c r="M53" i="16"/>
  <c r="F111" i="45" l="1"/>
  <c r="J22" i="45" l="1"/>
  <c r="D27" i="1"/>
  <c r="C27" i="1"/>
  <c r="H12" i="43" l="1"/>
  <c r="G7" i="14" l="1"/>
  <c r="G10" i="14" s="1"/>
  <c r="G13" i="14" s="1"/>
  <c r="F7" i="14"/>
  <c r="F10" i="14" s="1"/>
  <c r="F13" i="14" s="1"/>
  <c r="E7" i="14"/>
  <c r="E10" i="14" s="1"/>
  <c r="E13" i="14" s="1"/>
  <c r="D7" i="14"/>
  <c r="D10" i="14" s="1"/>
  <c r="D13" i="14" s="1"/>
  <c r="C7" i="14"/>
  <c r="C10" i="14" s="1"/>
  <c r="C13" i="14" s="1"/>
  <c r="J96" i="45" l="1"/>
  <c r="H96" i="45"/>
  <c r="F96" i="45"/>
  <c r="G9" i="20" l="1"/>
  <c r="P22" i="1" l="1"/>
  <c r="P23" i="1"/>
  <c r="P24" i="1"/>
  <c r="P25" i="1"/>
  <c r="P26" i="1"/>
  <c r="M5" i="47" l="1"/>
  <c r="M40" i="13"/>
  <c r="M11" i="13"/>
  <c r="M120" i="16"/>
  <c r="M121" i="16"/>
  <c r="M123" i="16"/>
  <c r="M126" i="16"/>
  <c r="M127" i="16"/>
  <c r="M44" i="16"/>
  <c r="M49" i="16"/>
  <c r="M50" i="16"/>
  <c r="M19" i="16"/>
  <c r="M20" i="16"/>
  <c r="M22" i="16"/>
  <c r="M24" i="16"/>
  <c r="M26" i="16"/>
  <c r="M116" i="45"/>
  <c r="F17" i="43" l="1"/>
  <c r="H59" i="43" l="1"/>
  <c r="H52" i="43"/>
  <c r="H43" i="43"/>
  <c r="M113" i="45" l="1"/>
  <c r="J99" i="45"/>
  <c r="J104" i="45"/>
  <c r="J105" i="45"/>
  <c r="J106" i="45"/>
  <c r="J107" i="45"/>
  <c r="J108" i="45"/>
  <c r="J109" i="45"/>
  <c r="F8" i="47" l="1"/>
  <c r="J8" i="47"/>
  <c r="I27" i="1" l="1"/>
  <c r="E27" i="1"/>
  <c r="G27" i="1"/>
  <c r="J5" i="20" l="1"/>
  <c r="J6" i="20"/>
  <c r="J8" i="20"/>
  <c r="J10" i="20"/>
  <c r="J11" i="20"/>
  <c r="M10" i="28" l="1"/>
  <c r="M11" i="22"/>
  <c r="J10" i="21"/>
  <c r="H10" i="21"/>
  <c r="F10" i="21"/>
  <c r="F11" i="20"/>
  <c r="H11" i="20"/>
  <c r="H10" i="20"/>
  <c r="J39" i="45"/>
  <c r="J40" i="45"/>
  <c r="H39" i="45"/>
  <c r="H40" i="45"/>
  <c r="J46" i="45"/>
  <c r="J47" i="45"/>
  <c r="H46" i="45"/>
  <c r="H47" i="45"/>
  <c r="F46" i="45"/>
  <c r="F47" i="45"/>
  <c r="M71" i="45" l="1"/>
  <c r="M27" i="45"/>
  <c r="M28" i="45"/>
  <c r="M23" i="45"/>
  <c r="M21" i="45"/>
  <c r="M121" i="45"/>
  <c r="P12" i="1"/>
  <c r="K15" i="28" l="1"/>
  <c r="K12" i="28"/>
  <c r="K9" i="28"/>
  <c r="K15" i="22"/>
  <c r="K12" i="22"/>
  <c r="K9" i="22"/>
  <c r="K16" i="23"/>
  <c r="K13" i="23"/>
  <c r="K10" i="23"/>
  <c r="K15" i="21"/>
  <c r="K12" i="21"/>
  <c r="K9" i="21"/>
  <c r="K15" i="46"/>
  <c r="K12" i="46"/>
  <c r="K9" i="46"/>
  <c r="K15" i="25"/>
  <c r="K12" i="25"/>
  <c r="K9" i="25"/>
  <c r="K15" i="27"/>
  <c r="K12" i="27"/>
  <c r="K9" i="27"/>
  <c r="K15" i="26"/>
  <c r="K12" i="26"/>
  <c r="K16" i="24"/>
  <c r="K13" i="24"/>
  <c r="K10" i="24"/>
  <c r="K15" i="20"/>
  <c r="K12" i="20"/>
  <c r="K9" i="20"/>
  <c r="K127" i="45"/>
  <c r="K61" i="45"/>
  <c r="K57" i="45"/>
  <c r="K11" i="45"/>
  <c r="K16" i="21" l="1"/>
  <c r="K16" i="28"/>
  <c r="K16" i="22"/>
  <c r="K16" i="25"/>
  <c r="K16" i="26"/>
  <c r="K17" i="24"/>
  <c r="K16" i="20"/>
  <c r="K128" i="45"/>
  <c r="K129" i="45" s="1"/>
  <c r="K17" i="23"/>
  <c r="K16" i="46"/>
  <c r="K16" i="27"/>
  <c r="M131" i="16"/>
  <c r="M54" i="16"/>
  <c r="M32" i="16"/>
  <c r="M39" i="13" l="1"/>
  <c r="M10" i="13"/>
  <c r="H8" i="1" l="1"/>
  <c r="M5" i="46" l="1"/>
  <c r="M137" i="16"/>
  <c r="K6" i="16"/>
  <c r="K34" i="16"/>
  <c r="K27" i="16"/>
  <c r="N16" i="1"/>
  <c r="I12" i="14" s="1"/>
  <c r="N13" i="1"/>
  <c r="I9" i="14" s="1"/>
  <c r="N10" i="1"/>
  <c r="I6" i="14" s="1"/>
  <c r="I31" i="44"/>
  <c r="I16" i="44"/>
  <c r="I8" i="44"/>
  <c r="I67" i="43"/>
  <c r="I60" i="43"/>
  <c r="I14" i="43"/>
  <c r="I11" i="43"/>
  <c r="K76" i="16" l="1"/>
  <c r="I68" i="43"/>
  <c r="N17" i="1"/>
  <c r="I17" i="44"/>
  <c r="J9" i="23"/>
  <c r="H9" i="23"/>
  <c r="F9" i="23"/>
  <c r="G10" i="23"/>
  <c r="I10" i="23"/>
  <c r="D10" i="23"/>
  <c r="E10" i="23"/>
  <c r="C10" i="23"/>
  <c r="I10" i="24"/>
  <c r="E10" i="1"/>
  <c r="C44" i="13"/>
  <c r="C55" i="13"/>
  <c r="H136" i="16"/>
  <c r="J136" i="16"/>
  <c r="F136" i="16"/>
  <c r="M109" i="16"/>
  <c r="J110" i="16"/>
  <c r="H110" i="16"/>
  <c r="F110" i="16"/>
  <c r="F126" i="45"/>
  <c r="E127" i="45"/>
  <c r="D127" i="45"/>
  <c r="C127" i="45"/>
  <c r="I127" i="45"/>
  <c r="J126" i="45"/>
  <c r="G127" i="45"/>
  <c r="H126" i="45"/>
  <c r="C10" i="1"/>
  <c r="J33" i="16"/>
  <c r="H33" i="16"/>
  <c r="F33" i="16"/>
  <c r="C56" i="13" l="1"/>
  <c r="M9" i="1" l="1"/>
  <c r="I10" i="1"/>
  <c r="J9" i="1"/>
  <c r="H9" i="1"/>
  <c r="K15" i="13" l="1"/>
  <c r="M14" i="13" s="1"/>
  <c r="M147" i="16" l="1"/>
  <c r="M60" i="16" l="1"/>
  <c r="F5" i="27" l="1"/>
  <c r="P5" i="1" l="1"/>
  <c r="F73" i="45" l="1"/>
  <c r="F74" i="45"/>
  <c r="F16" i="45"/>
  <c r="G16" i="1"/>
  <c r="G30" i="1"/>
  <c r="G33" i="1"/>
  <c r="G34" i="1" l="1"/>
  <c r="G31" i="44"/>
  <c r="E31" i="44"/>
  <c r="F5" i="44" l="1"/>
  <c r="G16" i="44" l="1"/>
  <c r="G8" i="44"/>
  <c r="F5" i="43"/>
  <c r="D11" i="43"/>
  <c r="D14" i="43"/>
  <c r="G17" i="44" l="1"/>
  <c r="P31" i="1" l="1"/>
  <c r="P32" i="1"/>
  <c r="J8" i="46" l="1"/>
  <c r="H8" i="46"/>
  <c r="F8" i="46"/>
  <c r="J59" i="16"/>
  <c r="H59" i="16"/>
  <c r="F59" i="16"/>
  <c r="P14" i="1"/>
  <c r="M13" i="16" l="1"/>
  <c r="M5" i="25" l="1"/>
  <c r="M14" i="23" l="1"/>
  <c r="M8" i="25"/>
  <c r="K5" i="43"/>
  <c r="D98" i="45" l="1"/>
  <c r="D67" i="43"/>
  <c r="E67" i="43"/>
  <c r="E14" i="43"/>
  <c r="E37" i="43"/>
  <c r="H29" i="43"/>
  <c r="E11" i="43"/>
  <c r="D128" i="45" l="1"/>
  <c r="H99" i="45"/>
  <c r="F99" i="45"/>
  <c r="D60" i="43"/>
  <c r="J5" i="47" l="1"/>
  <c r="H5" i="47"/>
  <c r="F5" i="47"/>
  <c r="J6" i="46"/>
  <c r="H6" i="46"/>
  <c r="F6" i="46"/>
  <c r="J10" i="47" l="1"/>
  <c r="H10" i="47"/>
  <c r="F10" i="47"/>
  <c r="J6" i="47"/>
  <c r="H6" i="47"/>
  <c r="F6" i="47"/>
  <c r="J40" i="13"/>
  <c r="H40" i="13"/>
  <c r="F40" i="13"/>
  <c r="J11" i="13"/>
  <c r="H11" i="13"/>
  <c r="F11" i="13"/>
  <c r="K15" i="47" l="1"/>
  <c r="I15" i="47"/>
  <c r="G15" i="47"/>
  <c r="E15" i="47"/>
  <c r="D15" i="47"/>
  <c r="C15" i="47"/>
  <c r="K12" i="47"/>
  <c r="I12" i="47"/>
  <c r="G12" i="47"/>
  <c r="E12" i="47"/>
  <c r="D12" i="47"/>
  <c r="C12" i="47"/>
  <c r="K9" i="47"/>
  <c r="I9" i="47"/>
  <c r="G9" i="47"/>
  <c r="E9" i="47"/>
  <c r="D9" i="47"/>
  <c r="C9" i="47"/>
  <c r="M12" i="47" l="1"/>
  <c r="M9" i="47"/>
  <c r="F12" i="47"/>
  <c r="J12" i="47"/>
  <c r="H12" i="47"/>
  <c r="K16" i="47"/>
  <c r="G16" i="47"/>
  <c r="E16" i="47"/>
  <c r="I16" i="47"/>
  <c r="M16" i="47" s="1"/>
  <c r="C16" i="47"/>
  <c r="J9" i="47"/>
  <c r="D16" i="47"/>
  <c r="F9" i="47"/>
  <c r="H9" i="47"/>
  <c r="H36" i="13"/>
  <c r="F16" i="47" l="1"/>
  <c r="J16" i="47"/>
  <c r="H16" i="47"/>
  <c r="F13" i="44" l="1"/>
  <c r="H35" i="13" l="1"/>
  <c r="H32" i="45" l="1"/>
  <c r="L33" i="1" l="1"/>
  <c r="L30" i="1"/>
  <c r="L27" i="1"/>
  <c r="L34" i="1" l="1"/>
  <c r="G83" i="16" l="1"/>
  <c r="G6" i="16"/>
  <c r="M72" i="45" l="1"/>
  <c r="H8" i="28" l="1"/>
  <c r="M97" i="16" l="1"/>
  <c r="M15" i="23" l="1"/>
  <c r="M6" i="21"/>
  <c r="M6" i="24"/>
  <c r="M38" i="13"/>
  <c r="M9" i="13"/>
  <c r="K24" i="43"/>
  <c r="J11" i="24" l="1"/>
  <c r="J11" i="27"/>
  <c r="H11" i="27"/>
  <c r="F11" i="27"/>
  <c r="H11" i="24" l="1"/>
  <c r="F11" i="24"/>
  <c r="P15" i="1" l="1"/>
  <c r="M96" i="16" l="1"/>
  <c r="M99" i="16"/>
  <c r="M101" i="16"/>
  <c r="M103" i="16"/>
  <c r="J39" i="13" l="1"/>
  <c r="H39" i="13"/>
  <c r="F39" i="13"/>
  <c r="M8" i="13"/>
  <c r="M12" i="13"/>
  <c r="M13" i="13"/>
  <c r="M7" i="13"/>
  <c r="J10" i="13"/>
  <c r="H10" i="13"/>
  <c r="F10" i="13"/>
  <c r="I15" i="46"/>
  <c r="G15" i="46"/>
  <c r="E15" i="46"/>
  <c r="D15" i="46"/>
  <c r="C15" i="46"/>
  <c r="I12" i="46"/>
  <c r="G12" i="46"/>
  <c r="E12" i="46"/>
  <c r="D12" i="46"/>
  <c r="C12" i="46"/>
  <c r="I9" i="46"/>
  <c r="M9" i="46" s="1"/>
  <c r="E9" i="46"/>
  <c r="D9" i="46"/>
  <c r="C9" i="46"/>
  <c r="J5" i="46"/>
  <c r="H5" i="46"/>
  <c r="F5" i="46"/>
  <c r="C16" i="46" l="1"/>
  <c r="D16" i="46"/>
  <c r="H9" i="46"/>
  <c r="F9" i="46"/>
  <c r="E16" i="46"/>
  <c r="G16" i="46"/>
  <c r="I16" i="46"/>
  <c r="M16" i="46" s="1"/>
  <c r="J9" i="46"/>
  <c r="H16" i="46" l="1"/>
  <c r="F16" i="46"/>
  <c r="J16" i="46"/>
  <c r="K10" i="43" l="1"/>
  <c r="K8" i="43"/>
  <c r="K152" i="16" l="1"/>
  <c r="I152" i="16"/>
  <c r="G152" i="16"/>
  <c r="E152" i="16"/>
  <c r="D152" i="16"/>
  <c r="M151" i="16"/>
  <c r="J151" i="16"/>
  <c r="H151" i="16"/>
  <c r="F151" i="16"/>
  <c r="M150" i="16"/>
  <c r="J150" i="16"/>
  <c r="H150" i="16"/>
  <c r="F150" i="16"/>
  <c r="M149" i="16"/>
  <c r="J149" i="16"/>
  <c r="H149" i="16"/>
  <c r="F149" i="16"/>
  <c r="M148" i="16"/>
  <c r="J148" i="16"/>
  <c r="H148" i="16"/>
  <c r="F148" i="16"/>
  <c r="J147" i="16"/>
  <c r="H147" i="16"/>
  <c r="F147" i="16"/>
  <c r="J146" i="16"/>
  <c r="H146" i="16"/>
  <c r="F146" i="16"/>
  <c r="M145" i="16"/>
  <c r="J145" i="16"/>
  <c r="H145" i="16"/>
  <c r="F145" i="16"/>
  <c r="M144" i="16"/>
  <c r="J144" i="16"/>
  <c r="H144" i="16"/>
  <c r="F144" i="16"/>
  <c r="M143" i="16"/>
  <c r="J143" i="16"/>
  <c r="H143" i="16"/>
  <c r="F143" i="16"/>
  <c r="J142" i="16"/>
  <c r="H142" i="16"/>
  <c r="F142" i="16"/>
  <c r="M141" i="16"/>
  <c r="J141" i="16"/>
  <c r="H141" i="16"/>
  <c r="F141" i="16"/>
  <c r="M140" i="16"/>
  <c r="J140" i="16"/>
  <c r="H140" i="16"/>
  <c r="F140" i="16"/>
  <c r="M139" i="16"/>
  <c r="J139" i="16"/>
  <c r="H139" i="16"/>
  <c r="F139" i="16"/>
  <c r="K138" i="16"/>
  <c r="I138" i="16"/>
  <c r="G138" i="16"/>
  <c r="E138" i="16"/>
  <c r="D138" i="16"/>
  <c r="J137" i="16"/>
  <c r="H137" i="16"/>
  <c r="F137" i="16"/>
  <c r="M135" i="16"/>
  <c r="J135" i="16"/>
  <c r="H135" i="16"/>
  <c r="F135" i="16"/>
  <c r="M134" i="16"/>
  <c r="J134" i="16"/>
  <c r="H134" i="16"/>
  <c r="F134" i="16"/>
  <c r="M133" i="16"/>
  <c r="J133" i="16"/>
  <c r="H133" i="16"/>
  <c r="F133" i="16"/>
  <c r="M132" i="16"/>
  <c r="J132" i="16"/>
  <c r="H132" i="16"/>
  <c r="F132" i="16"/>
  <c r="J131" i="16"/>
  <c r="H131" i="16"/>
  <c r="F131" i="16"/>
  <c r="C138" i="16"/>
  <c r="K130" i="16"/>
  <c r="I130" i="16"/>
  <c r="G130" i="16"/>
  <c r="J129" i="16"/>
  <c r="H129" i="16"/>
  <c r="F129" i="16"/>
  <c r="J128" i="16"/>
  <c r="H128" i="16"/>
  <c r="F128" i="16"/>
  <c r="J127" i="16"/>
  <c r="H127" i="16"/>
  <c r="F127" i="16"/>
  <c r="J126" i="16"/>
  <c r="H126" i="16"/>
  <c r="F126" i="16"/>
  <c r="J124" i="16"/>
  <c r="H124" i="16"/>
  <c r="F124" i="16"/>
  <c r="J123" i="16"/>
  <c r="H123" i="16"/>
  <c r="F123" i="16"/>
  <c r="J122" i="16"/>
  <c r="H122" i="16"/>
  <c r="F122" i="16"/>
  <c r="J121" i="16"/>
  <c r="H121" i="16"/>
  <c r="F121" i="16"/>
  <c r="J120" i="16"/>
  <c r="H120" i="16"/>
  <c r="F120" i="16"/>
  <c r="J115" i="16"/>
  <c r="H115" i="16"/>
  <c r="F115" i="16"/>
  <c r="M114" i="16"/>
  <c r="J114" i="16"/>
  <c r="H114" i="16"/>
  <c r="F114" i="16"/>
  <c r="J113" i="16"/>
  <c r="H113" i="16"/>
  <c r="F113" i="16"/>
  <c r="K111" i="16"/>
  <c r="I111" i="16"/>
  <c r="G111" i="16"/>
  <c r="E111" i="16"/>
  <c r="J109" i="16"/>
  <c r="H109" i="16"/>
  <c r="F109" i="16"/>
  <c r="M108" i="16"/>
  <c r="J108" i="16"/>
  <c r="H108" i="16"/>
  <c r="F108" i="16"/>
  <c r="M107" i="16"/>
  <c r="J107" i="16"/>
  <c r="H107" i="16"/>
  <c r="F107" i="16"/>
  <c r="M106" i="16"/>
  <c r="J106" i="16"/>
  <c r="H106" i="16"/>
  <c r="F106" i="16"/>
  <c r="M105" i="16"/>
  <c r="J105" i="16"/>
  <c r="H105" i="16"/>
  <c r="F105" i="16"/>
  <c r="J103" i="16"/>
  <c r="H103" i="16"/>
  <c r="F103" i="16"/>
  <c r="J101" i="16"/>
  <c r="H101" i="16"/>
  <c r="F101" i="16"/>
  <c r="J100" i="16"/>
  <c r="H100" i="16"/>
  <c r="F100" i="16"/>
  <c r="J99" i="16"/>
  <c r="H99" i="16"/>
  <c r="F99" i="16"/>
  <c r="J98" i="16"/>
  <c r="H98" i="16"/>
  <c r="F98" i="16"/>
  <c r="J97" i="16"/>
  <c r="H97" i="16"/>
  <c r="F97" i="16"/>
  <c r="J96" i="16"/>
  <c r="H96" i="16"/>
  <c r="F96" i="16"/>
  <c r="J95" i="16"/>
  <c r="H95" i="16"/>
  <c r="F95" i="16"/>
  <c r="M93" i="16"/>
  <c r="J93" i="16"/>
  <c r="H93" i="16"/>
  <c r="F93" i="16"/>
  <c r="M91" i="16"/>
  <c r="J91" i="16"/>
  <c r="H91" i="16"/>
  <c r="F91" i="16"/>
  <c r="M90" i="16"/>
  <c r="J90" i="16"/>
  <c r="H90" i="16"/>
  <c r="F90" i="16"/>
  <c r="J88" i="16"/>
  <c r="H88" i="16"/>
  <c r="F88" i="16"/>
  <c r="M86" i="16"/>
  <c r="J86" i="16"/>
  <c r="H86" i="16"/>
  <c r="F86" i="16"/>
  <c r="M85" i="16"/>
  <c r="J85" i="16"/>
  <c r="H85" i="16"/>
  <c r="F85" i="16"/>
  <c r="M84" i="16"/>
  <c r="J84" i="16"/>
  <c r="H84" i="16"/>
  <c r="F84" i="16"/>
  <c r="K83" i="16"/>
  <c r="I83" i="16"/>
  <c r="M82" i="16"/>
  <c r="J82" i="16"/>
  <c r="H82" i="16"/>
  <c r="F82" i="16"/>
  <c r="I61" i="16"/>
  <c r="G61" i="16"/>
  <c r="G76" i="16" s="1"/>
  <c r="J54" i="16"/>
  <c r="H54" i="16"/>
  <c r="F54" i="16"/>
  <c r="J52" i="16"/>
  <c r="H52" i="16"/>
  <c r="F52" i="16"/>
  <c r="J47" i="16"/>
  <c r="H47" i="16"/>
  <c r="F47" i="16"/>
  <c r="J38" i="16"/>
  <c r="H38" i="16"/>
  <c r="F38" i="16"/>
  <c r="J32" i="16"/>
  <c r="H32" i="16"/>
  <c r="F32" i="16"/>
  <c r="K153" i="16" l="1"/>
  <c r="J83" i="16"/>
  <c r="F111" i="16"/>
  <c r="G153" i="16"/>
  <c r="I153" i="16"/>
  <c r="F34" i="16"/>
  <c r="J111" i="16"/>
  <c r="H111" i="16"/>
  <c r="H34" i="16"/>
  <c r="J34" i="16"/>
  <c r="F83" i="16"/>
  <c r="M152" i="16"/>
  <c r="M138" i="16"/>
  <c r="M130" i="16"/>
  <c r="F104" i="16"/>
  <c r="M104" i="16"/>
  <c r="M111" i="16"/>
  <c r="J152" i="16"/>
  <c r="J138" i="16"/>
  <c r="J130" i="16"/>
  <c r="H104" i="16"/>
  <c r="M83" i="16"/>
  <c r="D153" i="16"/>
  <c r="H83" i="16"/>
  <c r="E153" i="16"/>
  <c r="F130" i="16"/>
  <c r="H130" i="16"/>
  <c r="F138" i="16"/>
  <c r="H138" i="16"/>
  <c r="F152" i="16"/>
  <c r="H152" i="16"/>
  <c r="J104" i="16"/>
  <c r="C153" i="16" l="1"/>
  <c r="J5" i="16"/>
  <c r="J7" i="16"/>
  <c r="J8" i="16"/>
  <c r="J9" i="16"/>
  <c r="J13" i="16"/>
  <c r="J14" i="16"/>
  <c r="J16" i="16"/>
  <c r="J18" i="16"/>
  <c r="J19" i="16"/>
  <c r="J20" i="16"/>
  <c r="J49" i="16" l="1"/>
  <c r="H49" i="16"/>
  <c r="F49" i="16"/>
  <c r="I5" i="14"/>
  <c r="I7" i="14" s="1"/>
  <c r="I8" i="14"/>
  <c r="I11" i="14"/>
  <c r="I10" i="14" l="1"/>
  <c r="I13" i="14" s="1"/>
  <c r="F5" i="45" l="1"/>
  <c r="H5" i="45"/>
  <c r="J5" i="45"/>
  <c r="F6" i="45"/>
  <c r="H6" i="45"/>
  <c r="J6" i="45"/>
  <c r="F7" i="45"/>
  <c r="H7" i="45"/>
  <c r="J7" i="45"/>
  <c r="F8" i="45"/>
  <c r="H8" i="45"/>
  <c r="J8" i="45"/>
  <c r="F10" i="45"/>
  <c r="H10" i="45"/>
  <c r="J10" i="45"/>
  <c r="F9" i="45"/>
  <c r="H9" i="45"/>
  <c r="J9" i="45"/>
  <c r="C31" i="44" l="1"/>
  <c r="D31" i="44"/>
  <c r="F31" i="44" l="1"/>
  <c r="M106" i="45"/>
  <c r="J10" i="26" l="1"/>
  <c r="H10" i="26"/>
  <c r="F10" i="26"/>
  <c r="F60" i="45" l="1"/>
  <c r="M67" i="45" l="1"/>
  <c r="K30" i="43" l="1"/>
  <c r="H26" i="43" l="1"/>
  <c r="C14" i="43"/>
  <c r="E15" i="21" l="1"/>
  <c r="M109" i="45" l="1"/>
  <c r="M33" i="1" l="1"/>
  <c r="K33" i="1"/>
  <c r="M30" i="1"/>
  <c r="M27" i="1"/>
  <c r="K27" i="1"/>
  <c r="M34" i="1" l="1"/>
  <c r="M8" i="28" l="1"/>
  <c r="M6" i="28"/>
  <c r="M5" i="28"/>
  <c r="I15" i="28" l="1"/>
  <c r="G15" i="28"/>
  <c r="E15" i="28"/>
  <c r="D15" i="28"/>
  <c r="C15" i="28"/>
  <c r="I12" i="28"/>
  <c r="M12" i="28" s="1"/>
  <c r="G12" i="28"/>
  <c r="E12" i="28"/>
  <c r="D12" i="28"/>
  <c r="C12" i="28"/>
  <c r="J10" i="28"/>
  <c r="H10" i="28"/>
  <c r="F10" i="28"/>
  <c r="I9" i="28"/>
  <c r="G9" i="28"/>
  <c r="E9" i="28"/>
  <c r="D9" i="28"/>
  <c r="C9" i="28"/>
  <c r="J8" i="28"/>
  <c r="F8" i="28"/>
  <c r="J6" i="28"/>
  <c r="H6" i="28"/>
  <c r="F6" i="28"/>
  <c r="J5" i="28"/>
  <c r="H5" i="28"/>
  <c r="F5" i="28"/>
  <c r="I16" i="23"/>
  <c r="G16" i="23"/>
  <c r="E16" i="23"/>
  <c r="D16" i="23"/>
  <c r="C16" i="23"/>
  <c r="G16" i="28" l="1"/>
  <c r="D16" i="28"/>
  <c r="M16" i="23"/>
  <c r="F9" i="28"/>
  <c r="M9" i="28"/>
  <c r="J12" i="28"/>
  <c r="I16" i="28"/>
  <c r="F12" i="28"/>
  <c r="H12" i="28"/>
  <c r="C16" i="28"/>
  <c r="H9" i="28"/>
  <c r="J9" i="28"/>
  <c r="J16" i="23"/>
  <c r="H16" i="23"/>
  <c r="F16" i="23"/>
  <c r="J15" i="23"/>
  <c r="H15" i="23"/>
  <c r="F15" i="23"/>
  <c r="J14" i="23"/>
  <c r="H14" i="23"/>
  <c r="F14" i="23"/>
  <c r="I13" i="23"/>
  <c r="M13" i="23" s="1"/>
  <c r="G13" i="23"/>
  <c r="E13" i="23"/>
  <c r="D13" i="23"/>
  <c r="C13" i="23"/>
  <c r="H16" i="28" l="1"/>
  <c r="J16" i="28"/>
  <c r="H13" i="23"/>
  <c r="M16" i="28"/>
  <c r="J13" i="23"/>
  <c r="F13" i="23"/>
  <c r="J12" i="23"/>
  <c r="H12" i="23"/>
  <c r="F12" i="23"/>
  <c r="J11" i="23"/>
  <c r="H11" i="23"/>
  <c r="F11" i="23"/>
  <c r="I17" i="23"/>
  <c r="G17" i="23"/>
  <c r="E17" i="23"/>
  <c r="D17" i="23"/>
  <c r="M8" i="23"/>
  <c r="J8" i="23"/>
  <c r="H8" i="23"/>
  <c r="F8" i="23"/>
  <c r="M7" i="23"/>
  <c r="J7" i="23"/>
  <c r="H7" i="23"/>
  <c r="F7" i="23"/>
  <c r="J6" i="23"/>
  <c r="H6" i="23"/>
  <c r="F6" i="23"/>
  <c r="M5" i="23"/>
  <c r="J5" i="23"/>
  <c r="H5" i="23"/>
  <c r="F5" i="23"/>
  <c r="I15" i="22"/>
  <c r="G15" i="22"/>
  <c r="E15" i="22"/>
  <c r="D15" i="22"/>
  <c r="C15" i="22"/>
  <c r="I12" i="22"/>
  <c r="M12" i="22" s="1"/>
  <c r="G12" i="22"/>
  <c r="E12" i="22"/>
  <c r="D12" i="22"/>
  <c r="C12" i="22"/>
  <c r="J11" i="22"/>
  <c r="H11" i="22"/>
  <c r="F11" i="22"/>
  <c r="I9" i="22"/>
  <c r="G9" i="22"/>
  <c r="E9" i="22"/>
  <c r="D9" i="22"/>
  <c r="C9" i="22"/>
  <c r="M8" i="22"/>
  <c r="J8" i="22"/>
  <c r="H8" i="22"/>
  <c r="F8" i="22"/>
  <c r="M5" i="22"/>
  <c r="J5" i="22"/>
  <c r="H5" i="22"/>
  <c r="F5" i="22"/>
  <c r="I15" i="21"/>
  <c r="G15" i="21"/>
  <c r="D15" i="21"/>
  <c r="C15" i="21"/>
  <c r="I12" i="21"/>
  <c r="M12" i="21" s="1"/>
  <c r="G12" i="21"/>
  <c r="E12" i="21"/>
  <c r="D12" i="21"/>
  <c r="C12" i="21"/>
  <c r="I9" i="21"/>
  <c r="G9" i="21"/>
  <c r="E9" i="21"/>
  <c r="D9" i="21"/>
  <c r="C9" i="21"/>
  <c r="M8" i="21"/>
  <c r="J8" i="21"/>
  <c r="H8" i="21"/>
  <c r="F8" i="21"/>
  <c r="J6" i="21"/>
  <c r="H6" i="21"/>
  <c r="F6" i="21"/>
  <c r="M5" i="21"/>
  <c r="J5" i="21"/>
  <c r="H5" i="21"/>
  <c r="F5" i="21"/>
  <c r="I15" i="27"/>
  <c r="G15" i="27"/>
  <c r="E15" i="27"/>
  <c r="D15" i="27"/>
  <c r="C15" i="27"/>
  <c r="I12" i="27"/>
  <c r="M12" i="27" s="1"/>
  <c r="G12" i="27"/>
  <c r="E12" i="27"/>
  <c r="D12" i="27"/>
  <c r="C12" i="27"/>
  <c r="J10" i="27"/>
  <c r="H10" i="27"/>
  <c r="F10" i="27"/>
  <c r="I9" i="27"/>
  <c r="G9" i="27"/>
  <c r="E9" i="27"/>
  <c r="D9" i="27"/>
  <c r="C9" i="27"/>
  <c r="J8" i="27"/>
  <c r="H8" i="27"/>
  <c r="F8" i="27"/>
  <c r="M6" i="27"/>
  <c r="J6" i="27"/>
  <c r="H6" i="27"/>
  <c r="F6" i="27"/>
  <c r="M5" i="27"/>
  <c r="J5" i="27"/>
  <c r="H5" i="27"/>
  <c r="I15" i="26"/>
  <c r="G15" i="26"/>
  <c r="E15" i="26"/>
  <c r="D15" i="26"/>
  <c r="C15" i="26"/>
  <c r="I12" i="26"/>
  <c r="M12" i="26" s="1"/>
  <c r="G12" i="26"/>
  <c r="E12" i="26"/>
  <c r="D12" i="26"/>
  <c r="C12" i="26"/>
  <c r="I9" i="26"/>
  <c r="G9" i="26"/>
  <c r="E9" i="26"/>
  <c r="D9" i="26"/>
  <c r="C9" i="26"/>
  <c r="J8" i="26"/>
  <c r="H8" i="26"/>
  <c r="F8" i="26"/>
  <c r="M6" i="26"/>
  <c r="J6" i="26"/>
  <c r="H6" i="26"/>
  <c r="F6" i="26"/>
  <c r="M5" i="26"/>
  <c r="J5" i="26"/>
  <c r="H5" i="26"/>
  <c r="F5" i="26"/>
  <c r="I15" i="25"/>
  <c r="G15" i="25"/>
  <c r="E15" i="25"/>
  <c r="D15" i="25"/>
  <c r="C15" i="25"/>
  <c r="I12" i="25"/>
  <c r="G12" i="25"/>
  <c r="E12" i="25"/>
  <c r="D12" i="25"/>
  <c r="C12" i="25"/>
  <c r="J10" i="25"/>
  <c r="H10" i="25"/>
  <c r="F10" i="25"/>
  <c r="I9" i="25"/>
  <c r="G9" i="25"/>
  <c r="E9" i="25"/>
  <c r="D9" i="25"/>
  <c r="J8" i="25"/>
  <c r="H8" i="25"/>
  <c r="F8" i="25"/>
  <c r="J6" i="25"/>
  <c r="H6" i="25"/>
  <c r="F6" i="25"/>
  <c r="J5" i="25"/>
  <c r="H5" i="25"/>
  <c r="F5" i="25"/>
  <c r="I16" i="24"/>
  <c r="G16" i="24"/>
  <c r="E16" i="24"/>
  <c r="D16" i="24"/>
  <c r="C16" i="24"/>
  <c r="I13" i="24"/>
  <c r="G13" i="24"/>
  <c r="E13" i="24"/>
  <c r="D13" i="24"/>
  <c r="C13" i="24"/>
  <c r="M8" i="24"/>
  <c r="F8" i="24"/>
  <c r="J6" i="24"/>
  <c r="H6" i="24"/>
  <c r="F6" i="24"/>
  <c r="M5" i="24"/>
  <c r="J5" i="24"/>
  <c r="H5" i="24"/>
  <c r="F5" i="24"/>
  <c r="I15" i="20"/>
  <c r="G15" i="20"/>
  <c r="E15" i="20"/>
  <c r="D15" i="20"/>
  <c r="C15" i="20"/>
  <c r="I12" i="20"/>
  <c r="M12" i="20" s="1"/>
  <c r="G12" i="20"/>
  <c r="E12" i="20"/>
  <c r="D12" i="20"/>
  <c r="C12" i="20"/>
  <c r="F10" i="20"/>
  <c r="E9" i="20"/>
  <c r="D9" i="20"/>
  <c r="C9" i="20"/>
  <c r="M8" i="20"/>
  <c r="H8" i="20"/>
  <c r="F8" i="20"/>
  <c r="M6" i="20"/>
  <c r="H6" i="20"/>
  <c r="F6" i="20"/>
  <c r="M5" i="20"/>
  <c r="H5" i="20"/>
  <c r="F5" i="20"/>
  <c r="K55" i="13"/>
  <c r="I55" i="13"/>
  <c r="G55" i="13"/>
  <c r="E55" i="13"/>
  <c r="D55" i="13"/>
  <c r="F12" i="21" l="1"/>
  <c r="J12" i="21"/>
  <c r="H12" i="21"/>
  <c r="D16" i="20"/>
  <c r="E16" i="22"/>
  <c r="D13" i="42" s="1"/>
  <c r="E16" i="27"/>
  <c r="D11" i="42" s="1"/>
  <c r="F13" i="24"/>
  <c r="I16" i="20"/>
  <c r="G16" i="20"/>
  <c r="E16" i="20"/>
  <c r="F16" i="20" s="1"/>
  <c r="J13" i="24"/>
  <c r="H13" i="24"/>
  <c r="M9" i="25"/>
  <c r="J12" i="25"/>
  <c r="F12" i="26"/>
  <c r="H12" i="26"/>
  <c r="J12" i="26"/>
  <c r="F9" i="21"/>
  <c r="E16" i="26"/>
  <c r="D16" i="26"/>
  <c r="F55" i="13"/>
  <c r="M55" i="13"/>
  <c r="F12" i="20"/>
  <c r="I16" i="26"/>
  <c r="J16" i="26" s="1"/>
  <c r="F12" i="25"/>
  <c r="J12" i="22"/>
  <c r="D16" i="21"/>
  <c r="C12" i="42" s="1"/>
  <c r="H12" i="20"/>
  <c r="J12" i="20"/>
  <c r="M17" i="23"/>
  <c r="M10" i="23"/>
  <c r="D14" i="42"/>
  <c r="F17" i="23"/>
  <c r="C17" i="23"/>
  <c r="B14" i="42" s="1"/>
  <c r="C14" i="42"/>
  <c r="J17" i="23"/>
  <c r="H17" i="23"/>
  <c r="F10" i="23"/>
  <c r="H10" i="23"/>
  <c r="J10" i="23"/>
  <c r="M9" i="22"/>
  <c r="J9" i="22"/>
  <c r="F12" i="22"/>
  <c r="H12" i="22"/>
  <c r="D16" i="22"/>
  <c r="F9" i="22"/>
  <c r="H9" i="22"/>
  <c r="M9" i="21"/>
  <c r="C16" i="21"/>
  <c r="E16" i="21"/>
  <c r="H9" i="21"/>
  <c r="J9" i="21"/>
  <c r="M9" i="27"/>
  <c r="J12" i="27"/>
  <c r="J9" i="27"/>
  <c r="F12" i="27"/>
  <c r="H12" i="27"/>
  <c r="D16" i="27"/>
  <c r="F9" i="27"/>
  <c r="H9" i="27"/>
  <c r="M9" i="26"/>
  <c r="C16" i="26"/>
  <c r="D10" i="42"/>
  <c r="J9" i="26"/>
  <c r="F9" i="26"/>
  <c r="H9" i="26"/>
  <c r="J9" i="25"/>
  <c r="H12" i="25"/>
  <c r="F9" i="25"/>
  <c r="H9" i="25"/>
  <c r="M10" i="24"/>
  <c r="J10" i="24"/>
  <c r="F10" i="24"/>
  <c r="H10" i="24"/>
  <c r="H7" i="42"/>
  <c r="J9" i="20"/>
  <c r="M9" i="20"/>
  <c r="F9" i="20"/>
  <c r="H9" i="20"/>
  <c r="J55" i="13"/>
  <c r="H55" i="13"/>
  <c r="M54" i="13"/>
  <c r="J54" i="13"/>
  <c r="H54" i="13"/>
  <c r="F54" i="13"/>
  <c r="M53" i="13"/>
  <c r="J53" i="13"/>
  <c r="H53" i="13"/>
  <c r="F53" i="13"/>
  <c r="M52" i="13"/>
  <c r="J52" i="13"/>
  <c r="H52" i="13"/>
  <c r="F52" i="13"/>
  <c r="M51" i="13"/>
  <c r="J51" i="13"/>
  <c r="H51" i="13"/>
  <c r="F51" i="13"/>
  <c r="M50" i="13"/>
  <c r="J50" i="13"/>
  <c r="H50" i="13"/>
  <c r="F50" i="13"/>
  <c r="M49" i="13"/>
  <c r="J49" i="13"/>
  <c r="H49" i="13"/>
  <c r="F49" i="13"/>
  <c r="M48" i="13"/>
  <c r="J48" i="13"/>
  <c r="H48" i="13"/>
  <c r="F48" i="13"/>
  <c r="M47" i="13"/>
  <c r="J47" i="13"/>
  <c r="H47" i="13"/>
  <c r="F47" i="13"/>
  <c r="M46" i="13"/>
  <c r="J46" i="13"/>
  <c r="H46" i="13"/>
  <c r="F46" i="13"/>
  <c r="M45" i="13"/>
  <c r="J45" i="13"/>
  <c r="H45" i="13"/>
  <c r="F45" i="13"/>
  <c r="I44" i="13"/>
  <c r="I56" i="13" s="1"/>
  <c r="G44" i="13"/>
  <c r="G56" i="13" s="1"/>
  <c r="E44" i="13"/>
  <c r="D44" i="13"/>
  <c r="D56" i="13" s="1"/>
  <c r="M42" i="13"/>
  <c r="J42" i="13"/>
  <c r="H42" i="13"/>
  <c r="F42" i="13"/>
  <c r="J43" i="13"/>
  <c r="H43" i="13"/>
  <c r="F43" i="13"/>
  <c r="M41" i="13"/>
  <c r="J41" i="13"/>
  <c r="H41" i="13"/>
  <c r="F41" i="13"/>
  <c r="M37" i="13"/>
  <c r="J37" i="13"/>
  <c r="H37" i="13"/>
  <c r="F37" i="13"/>
  <c r="M36" i="13"/>
  <c r="J36" i="13"/>
  <c r="F36" i="13"/>
  <c r="J38" i="13"/>
  <c r="H38" i="13"/>
  <c r="F38" i="13"/>
  <c r="M35" i="13"/>
  <c r="J35" i="13"/>
  <c r="F35" i="13"/>
  <c r="M34" i="13"/>
  <c r="J34" i="13"/>
  <c r="H34" i="13"/>
  <c r="F34" i="13"/>
  <c r="K26" i="13"/>
  <c r="I26" i="13"/>
  <c r="G26" i="13"/>
  <c r="F15" i="42" s="1"/>
  <c r="E26" i="13"/>
  <c r="D26" i="13"/>
  <c r="C15" i="42" s="1"/>
  <c r="C26" i="13"/>
  <c r="M25" i="13"/>
  <c r="J25" i="13"/>
  <c r="H25" i="13"/>
  <c r="F25" i="13"/>
  <c r="M24" i="13"/>
  <c r="J24" i="13"/>
  <c r="H24" i="13"/>
  <c r="F24" i="13"/>
  <c r="M23" i="13"/>
  <c r="J23" i="13"/>
  <c r="H23" i="13"/>
  <c r="F23" i="13"/>
  <c r="M22" i="13"/>
  <c r="J22" i="13"/>
  <c r="H22" i="13"/>
  <c r="F22" i="13"/>
  <c r="M21" i="13"/>
  <c r="J21" i="13"/>
  <c r="H21" i="13"/>
  <c r="F21" i="13"/>
  <c r="M20" i="13"/>
  <c r="J20" i="13"/>
  <c r="H20" i="13"/>
  <c r="F20" i="13"/>
  <c r="M19" i="13"/>
  <c r="J19" i="13"/>
  <c r="H19" i="13"/>
  <c r="F19" i="13"/>
  <c r="M18" i="13"/>
  <c r="J18" i="13"/>
  <c r="H18" i="13"/>
  <c r="F18" i="13"/>
  <c r="M17" i="13"/>
  <c r="J17" i="13"/>
  <c r="H17" i="13"/>
  <c r="F17" i="13"/>
  <c r="M16" i="13"/>
  <c r="J16" i="13"/>
  <c r="H16" i="13"/>
  <c r="F16" i="13"/>
  <c r="K27" i="13"/>
  <c r="I15" i="13"/>
  <c r="G15" i="13"/>
  <c r="E27" i="13"/>
  <c r="D15" i="13"/>
  <c r="C15" i="13"/>
  <c r="J13" i="13"/>
  <c r="H13" i="13"/>
  <c r="F13" i="13"/>
  <c r="J14" i="13"/>
  <c r="H14" i="13"/>
  <c r="F14" i="13"/>
  <c r="J12" i="13"/>
  <c r="H12" i="13"/>
  <c r="F12" i="13"/>
  <c r="J8" i="13"/>
  <c r="H8" i="13"/>
  <c r="F8" i="13"/>
  <c r="J7" i="13"/>
  <c r="H7" i="13"/>
  <c r="F7" i="13"/>
  <c r="J9" i="13"/>
  <c r="H9" i="13"/>
  <c r="F9" i="13"/>
  <c r="M6" i="13"/>
  <c r="J6" i="13"/>
  <c r="H6" i="13"/>
  <c r="F6" i="13"/>
  <c r="M5" i="13"/>
  <c r="J5" i="13"/>
  <c r="H5" i="13"/>
  <c r="F5" i="13"/>
  <c r="C10" i="42" l="1"/>
  <c r="H10" i="42"/>
  <c r="D7" i="42"/>
  <c r="F7" i="42"/>
  <c r="M16" i="20"/>
  <c r="F16" i="26"/>
  <c r="F44" i="13"/>
  <c r="M16" i="26"/>
  <c r="B10" i="42"/>
  <c r="B12" i="42"/>
  <c r="I27" i="13"/>
  <c r="B15" i="42"/>
  <c r="H14" i="42" s="1"/>
  <c r="F14" i="42" s="1"/>
  <c r="C16" i="22"/>
  <c r="B13" i="42" s="1"/>
  <c r="C13" i="42"/>
  <c r="F16" i="22"/>
  <c r="D12" i="42"/>
  <c r="F16" i="21"/>
  <c r="C16" i="27"/>
  <c r="B11" i="42" s="1"/>
  <c r="C11" i="42"/>
  <c r="F16" i="27"/>
  <c r="C16" i="20"/>
  <c r="B7" i="42" s="1"/>
  <c r="J16" i="20"/>
  <c r="H16" i="20"/>
  <c r="C7" i="42"/>
  <c r="J15" i="13"/>
  <c r="M15" i="13"/>
  <c r="G27" i="13"/>
  <c r="J56" i="13"/>
  <c r="H56" i="13"/>
  <c r="H44" i="13"/>
  <c r="J44" i="13"/>
  <c r="F26" i="13"/>
  <c r="H26" i="13"/>
  <c r="J26" i="13"/>
  <c r="D27" i="13"/>
  <c r="F15" i="13"/>
  <c r="H15" i="13"/>
  <c r="M27" i="13" l="1"/>
  <c r="K44" i="13"/>
  <c r="C27" i="13"/>
  <c r="J27" i="13"/>
  <c r="H27" i="13"/>
  <c r="F27" i="13"/>
  <c r="M73" i="16"/>
  <c r="J73" i="16"/>
  <c r="H73" i="16"/>
  <c r="F73" i="16"/>
  <c r="M72" i="16"/>
  <c r="J72" i="16"/>
  <c r="H72" i="16"/>
  <c r="F72" i="16"/>
  <c r="M71" i="16"/>
  <c r="J71" i="16"/>
  <c r="H71" i="16"/>
  <c r="F71" i="16"/>
  <c r="M70" i="16"/>
  <c r="J70" i="16"/>
  <c r="H70" i="16"/>
  <c r="F70" i="16"/>
  <c r="J69" i="16"/>
  <c r="H69" i="16"/>
  <c r="F69" i="16"/>
  <c r="M68" i="16"/>
  <c r="J68" i="16"/>
  <c r="H68" i="16"/>
  <c r="F68" i="16"/>
  <c r="M67" i="16"/>
  <c r="J67" i="16"/>
  <c r="H67" i="16"/>
  <c r="F67" i="16"/>
  <c r="M66" i="16"/>
  <c r="J66" i="16"/>
  <c r="H66" i="16"/>
  <c r="F66" i="16"/>
  <c r="M65" i="16"/>
  <c r="J65" i="16"/>
  <c r="H65" i="16"/>
  <c r="F65" i="16"/>
  <c r="M64" i="16"/>
  <c r="J64" i="16"/>
  <c r="H64" i="16"/>
  <c r="F64" i="16"/>
  <c r="M63" i="16"/>
  <c r="J63" i="16"/>
  <c r="H63" i="16"/>
  <c r="F63" i="16"/>
  <c r="M62" i="16"/>
  <c r="J62" i="16"/>
  <c r="H62" i="16"/>
  <c r="F62" i="16"/>
  <c r="J60" i="16"/>
  <c r="H60" i="16"/>
  <c r="F60" i="16"/>
  <c r="M58" i="16"/>
  <c r="J58" i="16"/>
  <c r="H58" i="16"/>
  <c r="F58" i="16"/>
  <c r="M56" i="16"/>
  <c r="J56" i="16"/>
  <c r="H56" i="16"/>
  <c r="F56" i="16"/>
  <c r="M55" i="16"/>
  <c r="J55" i="16"/>
  <c r="H55" i="16"/>
  <c r="F55" i="16"/>
  <c r="J50" i="16"/>
  <c r="H50" i="16"/>
  <c r="F50" i="16"/>
  <c r="J45" i="16"/>
  <c r="H45" i="16"/>
  <c r="F45" i="16"/>
  <c r="J44" i="16"/>
  <c r="H44" i="16"/>
  <c r="F44" i="16"/>
  <c r="J36" i="16"/>
  <c r="H36" i="16"/>
  <c r="F36" i="16"/>
  <c r="M31" i="16"/>
  <c r="J31" i="16"/>
  <c r="H31" i="16"/>
  <c r="F31" i="16"/>
  <c r="M30" i="16"/>
  <c r="J30" i="16"/>
  <c r="H30" i="16"/>
  <c r="F30" i="16"/>
  <c r="M29" i="16"/>
  <c r="J29" i="16"/>
  <c r="H29" i="16"/>
  <c r="F29" i="16"/>
  <c r="M28" i="16"/>
  <c r="J28" i="16"/>
  <c r="H28" i="16"/>
  <c r="F28" i="16"/>
  <c r="J26" i="16"/>
  <c r="H26" i="16"/>
  <c r="F26" i="16"/>
  <c r="J24" i="16"/>
  <c r="H24" i="16"/>
  <c r="F24" i="16"/>
  <c r="J23" i="16"/>
  <c r="H23" i="16"/>
  <c r="F23" i="16"/>
  <c r="J22" i="16"/>
  <c r="H22" i="16"/>
  <c r="F22" i="16"/>
  <c r="J21" i="16"/>
  <c r="H21" i="16"/>
  <c r="F21" i="16"/>
  <c r="H20" i="16"/>
  <c r="F20" i="16"/>
  <c r="H19" i="16"/>
  <c r="F19" i="16"/>
  <c r="H18" i="16"/>
  <c r="F18" i="16"/>
  <c r="M16" i="16"/>
  <c r="H16" i="16"/>
  <c r="F16" i="16"/>
  <c r="M14" i="16"/>
  <c r="H14" i="16"/>
  <c r="F14" i="16"/>
  <c r="H13" i="16"/>
  <c r="F13" i="16"/>
  <c r="H11" i="16"/>
  <c r="F11" i="16"/>
  <c r="M9" i="16"/>
  <c r="H9" i="16"/>
  <c r="F9" i="16"/>
  <c r="M8" i="16"/>
  <c r="H8" i="16"/>
  <c r="F8" i="16"/>
  <c r="M7" i="16"/>
  <c r="H7" i="16"/>
  <c r="F7" i="16"/>
  <c r="I6" i="16"/>
  <c r="I76" i="16" s="1"/>
  <c r="M76" i="16" s="1"/>
  <c r="D6" i="16"/>
  <c r="D76" i="16" s="1"/>
  <c r="C6" i="16"/>
  <c r="C76" i="16" s="1"/>
  <c r="M5" i="16"/>
  <c r="H5" i="16"/>
  <c r="F5" i="16"/>
  <c r="K56" i="13" l="1"/>
  <c r="M56" i="13" s="1"/>
  <c r="M43" i="13"/>
  <c r="J6" i="16"/>
  <c r="F75" i="16"/>
  <c r="M26" i="13"/>
  <c r="M44" i="13"/>
  <c r="F27" i="16"/>
  <c r="F6" i="16"/>
  <c r="M6" i="16"/>
  <c r="M27" i="16"/>
  <c r="M153" i="16"/>
  <c r="J75" i="16"/>
  <c r="J61" i="16"/>
  <c r="M61" i="16"/>
  <c r="M34" i="16"/>
  <c r="J27" i="16"/>
  <c r="H75" i="16"/>
  <c r="F61" i="16"/>
  <c r="H61" i="16"/>
  <c r="H27" i="16"/>
  <c r="H6" i="16"/>
  <c r="J125" i="45"/>
  <c r="H125" i="45"/>
  <c r="F125" i="45"/>
  <c r="M124" i="45"/>
  <c r="J124" i="45"/>
  <c r="H124" i="45"/>
  <c r="F124" i="45"/>
  <c r="J123" i="45"/>
  <c r="H123" i="45"/>
  <c r="F123" i="45"/>
  <c r="M122" i="45"/>
  <c r="J122" i="45"/>
  <c r="H122" i="45"/>
  <c r="J121" i="45"/>
  <c r="H121" i="45"/>
  <c r="F121" i="45"/>
  <c r="J116" i="45"/>
  <c r="H116" i="45"/>
  <c r="F116" i="45"/>
  <c r="J118" i="45"/>
  <c r="H118" i="45"/>
  <c r="F118" i="45"/>
  <c r="J117" i="45"/>
  <c r="H117" i="45"/>
  <c r="F117" i="45"/>
  <c r="J112" i="45"/>
  <c r="F112" i="45"/>
  <c r="J115" i="45"/>
  <c r="H115" i="45"/>
  <c r="F115" i="45"/>
  <c r="J113" i="45"/>
  <c r="F113" i="45"/>
  <c r="M120" i="45"/>
  <c r="J120" i="45"/>
  <c r="H120" i="45"/>
  <c r="F120" i="45"/>
  <c r="J119" i="45"/>
  <c r="H119" i="45"/>
  <c r="F119" i="45"/>
  <c r="H109" i="45"/>
  <c r="F109" i="45"/>
  <c r="M108" i="45"/>
  <c r="H108" i="45"/>
  <c r="F108" i="45"/>
  <c r="H107" i="45"/>
  <c r="F107" i="45"/>
  <c r="H106" i="45"/>
  <c r="F106" i="45"/>
  <c r="H105" i="45"/>
  <c r="F105" i="45"/>
  <c r="H104" i="45"/>
  <c r="F104" i="45"/>
  <c r="F76" i="16" l="1"/>
  <c r="J76" i="16"/>
  <c r="H76" i="16"/>
  <c r="F127" i="45"/>
  <c r="M75" i="16"/>
  <c r="M127" i="45"/>
  <c r="J127" i="45"/>
  <c r="H127" i="45"/>
  <c r="I98" i="45" l="1"/>
  <c r="G98" i="45"/>
  <c r="G128" i="45" s="1"/>
  <c r="E98" i="45"/>
  <c r="E128" i="45" s="1"/>
  <c r="C98" i="45"/>
  <c r="C128" i="45" s="1"/>
  <c r="J95" i="45"/>
  <c r="H95" i="45"/>
  <c r="F95" i="45"/>
  <c r="J93" i="45"/>
  <c r="H93" i="45"/>
  <c r="F93" i="45"/>
  <c r="J87" i="45"/>
  <c r="H87" i="45"/>
  <c r="F87" i="45"/>
  <c r="J84" i="45"/>
  <c r="H84" i="45"/>
  <c r="F84" i="45"/>
  <c r="J83" i="45"/>
  <c r="H83" i="45"/>
  <c r="F83" i="45"/>
  <c r="J82" i="45"/>
  <c r="H82" i="45"/>
  <c r="F82" i="45"/>
  <c r="M81" i="45"/>
  <c r="J81" i="45"/>
  <c r="H81" i="45"/>
  <c r="F81" i="45"/>
  <c r="M80" i="45"/>
  <c r="J80" i="45"/>
  <c r="H80" i="45"/>
  <c r="F80" i="45"/>
  <c r="J79" i="45"/>
  <c r="H79" i="45"/>
  <c r="F79" i="45"/>
  <c r="F128" i="45" l="1"/>
  <c r="I128" i="45"/>
  <c r="M98" i="45"/>
  <c r="H128" i="45"/>
  <c r="F98" i="45"/>
  <c r="H98" i="45"/>
  <c r="J98" i="45"/>
  <c r="J78" i="45"/>
  <c r="H78" i="45"/>
  <c r="F78" i="45"/>
  <c r="J77" i="45"/>
  <c r="H77" i="45"/>
  <c r="F77" i="45"/>
  <c r="J76" i="45"/>
  <c r="H76" i="45"/>
  <c r="F76" i="45"/>
  <c r="J75" i="45"/>
  <c r="H75" i="45"/>
  <c r="F75" i="45"/>
  <c r="M74" i="45"/>
  <c r="J74" i="45"/>
  <c r="H74" i="45"/>
  <c r="J73" i="45"/>
  <c r="H73" i="45"/>
  <c r="J72" i="45"/>
  <c r="H72" i="45"/>
  <c r="F72" i="45"/>
  <c r="J71" i="45"/>
  <c r="H71" i="45"/>
  <c r="F71" i="45"/>
  <c r="M70" i="45"/>
  <c r="J70" i="45"/>
  <c r="H70" i="45"/>
  <c r="F70" i="45"/>
  <c r="M69" i="45"/>
  <c r="J69" i="45"/>
  <c r="H69" i="45"/>
  <c r="F69" i="45"/>
  <c r="J68" i="45"/>
  <c r="H68" i="45"/>
  <c r="F68" i="45"/>
  <c r="J67" i="45"/>
  <c r="H67" i="45"/>
  <c r="F67" i="45"/>
  <c r="M128" i="45" l="1"/>
  <c r="J128" i="45"/>
  <c r="I61" i="45"/>
  <c r="M61" i="45" s="1"/>
  <c r="G61" i="45"/>
  <c r="E61" i="45"/>
  <c r="D61" i="45"/>
  <c r="C61" i="45"/>
  <c r="J60" i="45"/>
  <c r="H60" i="45"/>
  <c r="F61" i="45" l="1"/>
  <c r="J61" i="45"/>
  <c r="H61" i="45"/>
  <c r="J59" i="45"/>
  <c r="H59" i="45"/>
  <c r="F59" i="45"/>
  <c r="M58" i="45"/>
  <c r="J58" i="45"/>
  <c r="I57" i="45"/>
  <c r="G57" i="45"/>
  <c r="E57" i="45"/>
  <c r="D57" i="45"/>
  <c r="C57" i="45"/>
  <c r="J55" i="45"/>
  <c r="H55" i="45"/>
  <c r="F55" i="45"/>
  <c r="J54" i="45"/>
  <c r="H54" i="45"/>
  <c r="F54" i="45"/>
  <c r="J53" i="45"/>
  <c r="H53" i="45"/>
  <c r="F53" i="45"/>
  <c r="J52" i="45"/>
  <c r="H52" i="45"/>
  <c r="F52" i="45"/>
  <c r="J50" i="45"/>
  <c r="H50" i="45"/>
  <c r="F50" i="45"/>
  <c r="J51" i="45"/>
  <c r="H51" i="45"/>
  <c r="F51" i="45"/>
  <c r="J48" i="45"/>
  <c r="H48" i="45"/>
  <c r="F48" i="45"/>
  <c r="J41" i="45"/>
  <c r="H41" i="45"/>
  <c r="F41" i="45"/>
  <c r="J45" i="45"/>
  <c r="H45" i="45"/>
  <c r="F45" i="45"/>
  <c r="J49" i="45"/>
  <c r="H49" i="45"/>
  <c r="F49" i="45"/>
  <c r="J44" i="45"/>
  <c r="H44" i="45"/>
  <c r="F44" i="45"/>
  <c r="J43" i="45"/>
  <c r="H43" i="45"/>
  <c r="F43" i="45"/>
  <c r="J42" i="45"/>
  <c r="H42" i="45"/>
  <c r="F42" i="45"/>
  <c r="J38" i="45"/>
  <c r="H38" i="45"/>
  <c r="F38" i="45"/>
  <c r="J35" i="45"/>
  <c r="H35" i="45"/>
  <c r="F35" i="45"/>
  <c r="J34" i="45"/>
  <c r="H34" i="45"/>
  <c r="F34" i="45"/>
  <c r="J33" i="45"/>
  <c r="H33" i="45"/>
  <c r="F33" i="45"/>
  <c r="J32" i="45"/>
  <c r="F32" i="45"/>
  <c r="J31" i="45"/>
  <c r="H31" i="45"/>
  <c r="F31" i="45"/>
  <c r="M30" i="45"/>
  <c r="J30" i="45"/>
  <c r="H30" i="45"/>
  <c r="F30" i="45"/>
  <c r="M29" i="45"/>
  <c r="J29" i="45"/>
  <c r="H29" i="45"/>
  <c r="F29" i="45"/>
  <c r="J28" i="45"/>
  <c r="H28" i="45"/>
  <c r="F28" i="45"/>
  <c r="J27" i="45"/>
  <c r="H27" i="45"/>
  <c r="F27" i="45"/>
  <c r="M26" i="45"/>
  <c r="J26" i="45"/>
  <c r="H26" i="45"/>
  <c r="F26" i="45"/>
  <c r="J25" i="45"/>
  <c r="H25" i="45"/>
  <c r="F25" i="45"/>
  <c r="J24" i="45"/>
  <c r="H24" i="45"/>
  <c r="F24" i="45"/>
  <c r="J23" i="45"/>
  <c r="H23" i="45"/>
  <c r="F23" i="45"/>
  <c r="H22" i="45"/>
  <c r="F22" i="45"/>
  <c r="J21" i="45"/>
  <c r="H21" i="45"/>
  <c r="F21" i="45"/>
  <c r="M20" i="45"/>
  <c r="J20" i="45"/>
  <c r="H20" i="45"/>
  <c r="F20" i="45"/>
  <c r="J19" i="45"/>
  <c r="H19" i="45"/>
  <c r="F19" i="45"/>
  <c r="J18" i="45"/>
  <c r="H18" i="45"/>
  <c r="F18" i="45"/>
  <c r="J16" i="45"/>
  <c r="H16" i="45"/>
  <c r="J17" i="45"/>
  <c r="H17" i="45"/>
  <c r="F17" i="45"/>
  <c r="J15" i="45"/>
  <c r="H15" i="45"/>
  <c r="F15" i="45"/>
  <c r="M14" i="45"/>
  <c r="J14" i="45"/>
  <c r="H14" i="45"/>
  <c r="F14" i="45"/>
  <c r="M13" i="45"/>
  <c r="J13" i="45"/>
  <c r="H13" i="45"/>
  <c r="F13" i="45"/>
  <c r="M12" i="45"/>
  <c r="J12" i="45"/>
  <c r="H12" i="45"/>
  <c r="F12" i="45"/>
  <c r="I11" i="45"/>
  <c r="G11" i="45"/>
  <c r="E11" i="45"/>
  <c r="D11" i="45"/>
  <c r="C11" i="45"/>
  <c r="M9" i="45"/>
  <c r="M10" i="45"/>
  <c r="M8" i="45"/>
  <c r="M7" i="45"/>
  <c r="M6" i="45"/>
  <c r="M5" i="45"/>
  <c r="I33" i="1"/>
  <c r="E33" i="1"/>
  <c r="D33" i="1"/>
  <c r="C33" i="1"/>
  <c r="I30" i="1"/>
  <c r="E30" i="1"/>
  <c r="D30" i="1"/>
  <c r="C30" i="1"/>
  <c r="K16" i="1"/>
  <c r="H12" i="14" s="1"/>
  <c r="J12" i="14" s="1"/>
  <c r="I16" i="1"/>
  <c r="E16" i="1"/>
  <c r="C16" i="1"/>
  <c r="M15" i="1"/>
  <c r="J15" i="1"/>
  <c r="H15" i="1"/>
  <c r="M14" i="1"/>
  <c r="J14" i="1"/>
  <c r="H14" i="1"/>
  <c r="K13" i="1"/>
  <c r="H9" i="14" s="1"/>
  <c r="J9" i="14" s="1"/>
  <c r="I13" i="1"/>
  <c r="E13" i="1"/>
  <c r="C13" i="1"/>
  <c r="M12" i="1"/>
  <c r="J12" i="1"/>
  <c r="H12" i="1"/>
  <c r="P11" i="1"/>
  <c r="M11" i="1"/>
  <c r="J11" i="1"/>
  <c r="H11" i="1"/>
  <c r="K10" i="1"/>
  <c r="G17" i="1"/>
  <c r="P8" i="1"/>
  <c r="M8" i="1"/>
  <c r="J8" i="1"/>
  <c r="P7" i="1"/>
  <c r="M7" i="1"/>
  <c r="J7" i="1"/>
  <c r="H7" i="1"/>
  <c r="P6" i="1"/>
  <c r="M6" i="1"/>
  <c r="J6" i="1"/>
  <c r="H6" i="1"/>
  <c r="M5" i="1"/>
  <c r="J5" i="1"/>
  <c r="H5" i="1"/>
  <c r="H6" i="14" l="1"/>
  <c r="J6" i="14" s="1"/>
  <c r="M10" i="1"/>
  <c r="O27" i="1"/>
  <c r="C129" i="45"/>
  <c r="O33" i="1"/>
  <c r="P33" i="1" s="1"/>
  <c r="D129" i="45"/>
  <c r="E129" i="45"/>
  <c r="P16" i="1"/>
  <c r="E17" i="1"/>
  <c r="F9" i="1" s="1"/>
  <c r="C17" i="1"/>
  <c r="D9" i="1" s="1"/>
  <c r="H16" i="1"/>
  <c r="H13" i="1"/>
  <c r="G129" i="45"/>
  <c r="K17" i="1"/>
  <c r="F57" i="45"/>
  <c r="I17" i="1"/>
  <c r="F5" i="42" s="1"/>
  <c r="J57" i="45"/>
  <c r="M57" i="45"/>
  <c r="M11" i="45"/>
  <c r="H57" i="45"/>
  <c r="F11" i="45"/>
  <c r="H11" i="45"/>
  <c r="J11" i="45"/>
  <c r="M16" i="1"/>
  <c r="P13" i="1"/>
  <c r="M13" i="1"/>
  <c r="P10" i="1"/>
  <c r="P29" i="1"/>
  <c r="P28" i="1"/>
  <c r="J16" i="1"/>
  <c r="J13" i="1"/>
  <c r="H10" i="1"/>
  <c r="J10" i="1"/>
  <c r="K29" i="44"/>
  <c r="H29" i="44"/>
  <c r="F29" i="44"/>
  <c r="K28" i="44"/>
  <c r="F28" i="44"/>
  <c r="L16" i="1" l="1"/>
  <c r="L9" i="1"/>
  <c r="D5" i="1"/>
  <c r="D7" i="1"/>
  <c r="D6" i="1"/>
  <c r="D8" i="1"/>
  <c r="H129" i="45"/>
  <c r="F129" i="45"/>
  <c r="F10" i="1"/>
  <c r="P27" i="1"/>
  <c r="C6" i="42"/>
  <c r="C5" i="42"/>
  <c r="F16" i="1"/>
  <c r="H17" i="1"/>
  <c r="F13" i="1"/>
  <c r="D6" i="42"/>
  <c r="H6" i="42"/>
  <c r="L14" i="1"/>
  <c r="L12" i="1"/>
  <c r="L7" i="1"/>
  <c r="L5" i="1"/>
  <c r="L15" i="1"/>
  <c r="L13" i="1"/>
  <c r="L11" i="1"/>
  <c r="L8" i="1"/>
  <c r="L6" i="1"/>
  <c r="L10" i="1"/>
  <c r="F14" i="1"/>
  <c r="F12" i="1"/>
  <c r="F7" i="1"/>
  <c r="F5" i="1"/>
  <c r="F15" i="1"/>
  <c r="F11" i="1"/>
  <c r="F8" i="1"/>
  <c r="F6" i="1"/>
  <c r="B5" i="42"/>
  <c r="D14" i="1"/>
  <c r="D12" i="1"/>
  <c r="D15" i="1"/>
  <c r="D11" i="1"/>
  <c r="D13" i="1"/>
  <c r="D16" i="1"/>
  <c r="D10" i="1"/>
  <c r="B6" i="42"/>
  <c r="M17" i="1"/>
  <c r="F6" i="42"/>
  <c r="P17" i="1"/>
  <c r="J17" i="1"/>
  <c r="K31" i="44"/>
  <c r="H31" i="44"/>
  <c r="E16" i="44" l="1"/>
  <c r="K16" i="44" s="1"/>
  <c r="D16" i="44"/>
  <c r="C16" i="44"/>
  <c r="E8" i="44"/>
  <c r="H8" i="44" s="1"/>
  <c r="D8" i="44"/>
  <c r="C8" i="44"/>
  <c r="F7" i="44"/>
  <c r="D17" i="44" l="1"/>
  <c r="F16" i="44"/>
  <c r="E17" i="44"/>
  <c r="K17" i="44" s="1"/>
  <c r="F8" i="44"/>
  <c r="C17" i="44"/>
  <c r="K67" i="43"/>
  <c r="G67" i="43"/>
  <c r="C67" i="43"/>
  <c r="K65" i="43"/>
  <c r="H65" i="43"/>
  <c r="F65" i="43"/>
  <c r="K64" i="43"/>
  <c r="H64" i="43"/>
  <c r="F64" i="43"/>
  <c r="K63" i="43"/>
  <c r="F63" i="43"/>
  <c r="K62" i="43"/>
  <c r="H62" i="43"/>
  <c r="F62" i="43"/>
  <c r="K61" i="43"/>
  <c r="H61" i="43"/>
  <c r="F61" i="43"/>
  <c r="G60" i="43"/>
  <c r="E60" i="43"/>
  <c r="E68" i="43" s="1"/>
  <c r="C60" i="43"/>
  <c r="F17" i="44" l="1"/>
  <c r="K60" i="43"/>
  <c r="H67" i="43"/>
  <c r="F67" i="43"/>
  <c r="F60" i="43"/>
  <c r="H60" i="43"/>
  <c r="H48" i="43"/>
  <c r="G37" i="43" l="1"/>
  <c r="D37" i="43" l="1"/>
  <c r="F37" i="43" s="1"/>
  <c r="C37" i="43"/>
  <c r="K36" i="43"/>
  <c r="H36" i="43"/>
  <c r="F36" i="43"/>
  <c r="K33" i="43"/>
  <c r="F33" i="43"/>
  <c r="K32" i="43"/>
  <c r="F32" i="43"/>
  <c r="K31" i="43"/>
  <c r="F31" i="43"/>
  <c r="H30" i="43"/>
  <c r="F30" i="43"/>
  <c r="K29" i="43"/>
  <c r="F29" i="43"/>
  <c r="K28" i="43"/>
  <c r="F28" i="43"/>
  <c r="F27" i="43"/>
  <c r="K26" i="43"/>
  <c r="K37" i="43" l="1"/>
  <c r="H37" i="43"/>
  <c r="F26" i="43"/>
  <c r="K25" i="43"/>
  <c r="F25" i="43"/>
  <c r="F24" i="43"/>
  <c r="K23" i="43"/>
  <c r="F23" i="43"/>
  <c r="K22" i="43"/>
  <c r="F22" i="43"/>
  <c r="F21" i="43"/>
  <c r="K20" i="43"/>
  <c r="F20" i="43"/>
  <c r="K19" i="43"/>
  <c r="F19" i="43"/>
  <c r="K18" i="43"/>
  <c r="F18" i="43"/>
  <c r="F16" i="43"/>
  <c r="F15" i="43"/>
  <c r="G14" i="43"/>
  <c r="K13" i="43"/>
  <c r="H13" i="43"/>
  <c r="F13" i="43"/>
  <c r="K12" i="43"/>
  <c r="F12" i="43"/>
  <c r="G11" i="43"/>
  <c r="H11" i="43" s="1"/>
  <c r="D68" i="43"/>
  <c r="C11" i="43"/>
  <c r="F10" i="43"/>
  <c r="F8" i="43"/>
  <c r="K7" i="43"/>
  <c r="F7" i="43"/>
  <c r="K6" i="43"/>
  <c r="F6" i="43"/>
  <c r="K68" i="43" l="1"/>
  <c r="G68" i="43"/>
  <c r="H68" i="43" s="1"/>
  <c r="C68" i="43"/>
  <c r="K14" i="43"/>
  <c r="F14" i="43"/>
  <c r="H14" i="43"/>
  <c r="F11" i="43"/>
  <c r="K11" i="43"/>
  <c r="F68" i="43"/>
  <c r="H11" i="14"/>
  <c r="J11" i="14" s="1"/>
  <c r="H8" i="14" l="1"/>
  <c r="H5" i="14"/>
  <c r="H7" i="14" l="1"/>
  <c r="J5" i="14"/>
  <c r="F17" i="14"/>
  <c r="J7" i="14" l="1"/>
  <c r="H10" i="14"/>
  <c r="C4" i="42"/>
  <c r="E17" i="14"/>
  <c r="H17" i="14"/>
  <c r="E18" i="14"/>
  <c r="G18" i="14"/>
  <c r="D17" i="14"/>
  <c r="H13" i="14" l="1"/>
  <c r="J13" i="14" s="1"/>
  <c r="J10" i="14"/>
  <c r="I18" i="14"/>
  <c r="I17" i="14"/>
  <c r="G17" i="14"/>
  <c r="D18" i="14"/>
  <c r="C17" i="14"/>
  <c r="F18" i="14"/>
  <c r="H18" i="14" l="1"/>
  <c r="C18" i="14"/>
  <c r="H15" i="42"/>
  <c r="B4" i="42"/>
  <c r="D34" i="1" l="1"/>
  <c r="E34" i="1"/>
  <c r="C34" i="1"/>
  <c r="I34" i="1"/>
  <c r="I129" i="45" l="1"/>
  <c r="J129" i="45" l="1"/>
  <c r="M129" i="45"/>
  <c r="D5" i="42"/>
  <c r="H5" i="42" l="1"/>
  <c r="J153" i="16" l="1"/>
  <c r="F153" i="16" l="1"/>
  <c r="H153" i="16"/>
  <c r="E56" i="13"/>
  <c r="D17" i="24"/>
  <c r="E17" i="24"/>
  <c r="I17" i="24"/>
  <c r="G17" i="24"/>
  <c r="C8" i="42"/>
  <c r="C17" i="24"/>
  <c r="B8" i="42" s="1"/>
  <c r="F8" i="42" l="1"/>
  <c r="D8" i="42"/>
  <c r="F56" i="13"/>
  <c r="J17" i="24"/>
  <c r="H8" i="42"/>
  <c r="M17" i="24"/>
  <c r="H17" i="24"/>
  <c r="F17" i="24"/>
  <c r="D16" i="25"/>
  <c r="C9" i="42" s="1"/>
  <c r="E16" i="25"/>
  <c r="D9" i="42" s="1"/>
  <c r="I16" i="25"/>
  <c r="M16" i="25" s="1"/>
  <c r="G16" i="25"/>
  <c r="F9" i="42" s="1"/>
  <c r="C16" i="25"/>
  <c r="B9" i="42" s="1"/>
  <c r="J16" i="25" l="1"/>
  <c r="H9" i="42"/>
  <c r="H16" i="25"/>
  <c r="F16" i="25"/>
  <c r="G16" i="26"/>
  <c r="G16" i="27"/>
  <c r="H16" i="27" s="1"/>
  <c r="I16" i="27"/>
  <c r="J16" i="27" l="1"/>
  <c r="H16" i="26"/>
  <c r="H11" i="42"/>
  <c r="F10" i="42"/>
  <c r="F11" i="42"/>
  <c r="M16" i="27"/>
  <c r="G16" i="21"/>
  <c r="H16" i="21" s="1"/>
  <c r="I16" i="21"/>
  <c r="J16" i="21" s="1"/>
  <c r="G16" i="22"/>
  <c r="H16" i="22" s="1"/>
  <c r="I16" i="22"/>
  <c r="J16" i="22" s="1"/>
  <c r="E16" i="28"/>
  <c r="D15" i="42" l="1"/>
  <c r="H13" i="42"/>
  <c r="F13" i="42"/>
  <c r="H12" i="42"/>
  <c r="F16" i="28"/>
  <c r="M16" i="22"/>
  <c r="F12" i="42"/>
  <c r="M16" i="21"/>
  <c r="K30" i="1"/>
  <c r="O30" i="1" s="1"/>
  <c r="P30" i="1" l="1"/>
  <c r="O34" i="1"/>
  <c r="K34" i="1"/>
  <c r="P34" i="1" l="1"/>
</calcChain>
</file>

<file path=xl/comments1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14" authorId="0">
      <text>
        <r>
          <rPr>
            <sz val="9"/>
            <color indexed="81"/>
            <rFont val="Tahoma"/>
            <family val="2"/>
          </rPr>
          <t>Canvi codificació programes 2015: modificació nom del grup i incorporació del grup 459</t>
        </r>
      </text>
    </comment>
    <comment ref="B17" authorId="0">
      <text>
        <r>
          <rPr>
            <sz val="9"/>
            <color indexed="81"/>
            <rFont val="Tahoma"/>
            <family val="2"/>
          </rPr>
          <t>Canvi codificació programes 2015: sanejament xarxa de clavegueram passa del grup 161 (2014) al 160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5" authorId="0">
      <text>
        <r>
          <rPr>
            <sz val="9"/>
            <color indexed="81"/>
            <rFont val="Tahoma"/>
            <family val="2"/>
          </rPr>
          <t>Canvi codificació programes 2015: una part del grup 179 (any 2014) passa a formar part del 172</t>
        </r>
      </text>
    </comment>
    <comment ref="B30" authorId="0">
      <text>
        <r>
          <rPr>
            <sz val="9"/>
            <color indexed="81"/>
            <rFont val="Tahoma"/>
            <family val="2"/>
          </rPr>
          <t xml:space="preserve">Canvi codificació programes 2015: incorporació al grup alguna partida del grup 231 i 169
</t>
        </r>
      </text>
    </comment>
    <comment ref="B35" authorId="0">
      <text>
        <r>
          <rPr>
            <sz val="9"/>
            <color indexed="81"/>
            <rFont val="Tahoma"/>
            <family val="2"/>
          </rPr>
          <t>Canvi codificació programes 2015: l'antic grup 313 ara passa a formar part del 311</t>
        </r>
      </text>
    </comment>
    <comment ref="B38" authorId="0">
      <text>
        <r>
          <rPr>
            <sz val="9"/>
            <color indexed="81"/>
            <rFont val="Tahoma"/>
            <family val="2"/>
          </rPr>
          <t>Canvi codificació programes 2015: PART de l'antic grup 321 i 325 passa a ser el grup 323</t>
        </r>
      </text>
    </comment>
    <comment ref="B39" authorId="0">
      <text>
        <r>
          <rPr>
            <sz val="9"/>
            <color indexed="81"/>
            <rFont val="Tahoma"/>
            <family val="2"/>
          </rPr>
          <t>Canvi codificació programes 2015: l'antic grup 322 passa a ser el nou 324</t>
        </r>
      </text>
    </comment>
    <comment ref="B40" authorId="0">
      <text>
        <r>
          <rPr>
            <sz val="9"/>
            <color indexed="81"/>
            <rFont val="Tahoma"/>
            <family val="2"/>
          </rPr>
          <t xml:space="preserve">Canvi codificació programa 2015: es compara amb els grups 323 i 324 dels anys anteriors
</t>
        </r>
      </text>
    </comment>
    <comment ref="B41" authorId="0">
      <text>
        <r>
          <rPr>
            <sz val="9"/>
            <color indexed="81"/>
            <rFont val="Tahoma"/>
            <family val="2"/>
          </rPr>
          <t>Canvi codificació programes 2015: l'antic grup 325 passa a ser el 328</t>
        </r>
      </text>
    </comment>
    <comment ref="B42" authorId="0">
      <text>
        <r>
          <rPr>
            <sz val="9"/>
            <color indexed="81"/>
            <rFont val="Tahoma"/>
            <family val="2"/>
          </rPr>
          <t>Canvi codificació programes 2015: la part bressol de l'antic compte 321 passa al nou grup 329</t>
        </r>
      </text>
    </comment>
    <comment ref="B45" authorId="0">
      <text>
        <r>
          <rPr>
            <sz val="9"/>
            <color indexed="81"/>
            <rFont val="Tahoma"/>
            <family val="2"/>
          </rPr>
          <t>Canvi codificacions programes 2015: incoporació de l'antic grup 335</t>
        </r>
      </text>
    </comment>
    <comment ref="B48" authorId="0">
      <text>
        <r>
          <rPr>
            <sz val="9"/>
            <color indexed="81"/>
            <rFont val="Tahoma"/>
            <family val="2"/>
          </rPr>
          <t>Canvi codificacions programes 2015: aquest grup incorpora els centres cívics inclosos en l'antic grup 334</t>
        </r>
      </text>
    </comment>
    <comment ref="B56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58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59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0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5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68" authorId="0">
      <text>
        <r>
          <rPr>
            <sz val="9"/>
            <color indexed="81"/>
            <rFont val="Tahoma"/>
            <family val="2"/>
          </rPr>
          <t xml:space="preserve">Canvi codificacions programes 2015: incorporació </t>
        </r>
      </text>
    </comment>
    <comment ref="B74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  <comment ref="C81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91" authorId="0">
      <text>
        <r>
          <rPr>
            <sz val="9"/>
            <color indexed="81"/>
            <rFont val="Tahoma"/>
            <family val="2"/>
          </rPr>
          <t>Canvi codificació programes 2015: modificació nom del grup i incorporació del grup 459</t>
        </r>
      </text>
    </comment>
    <comment ref="B94" authorId="0">
      <text>
        <r>
          <rPr>
            <sz val="9"/>
            <color indexed="81"/>
            <rFont val="Tahoma"/>
            <family val="2"/>
          </rPr>
          <t>Canvi codificació programes 2015: sanejament xarxa de clavegueram passa del grup 161 (2014) al 160</t>
        </r>
      </text>
    </comment>
    <comment ref="B102" authorId="0">
      <text>
        <r>
          <rPr>
            <sz val="9"/>
            <color indexed="81"/>
            <rFont val="Tahoma"/>
            <family val="2"/>
          </rPr>
          <t>Canvi codificació programes 2015: una part del grup 179 (any 2014) passa a formar part del 172</t>
        </r>
      </text>
    </comment>
    <comment ref="B107" authorId="0">
      <text>
        <r>
          <rPr>
            <sz val="9"/>
            <color indexed="81"/>
            <rFont val="Tahoma"/>
            <family val="2"/>
          </rPr>
          <t xml:space="preserve">Canvi codificació programes 2015: incorporació al grup alguna partida del grup 231 i 169
</t>
        </r>
      </text>
    </comment>
    <comment ref="B112" authorId="0">
      <text>
        <r>
          <rPr>
            <sz val="9"/>
            <color indexed="81"/>
            <rFont val="Tahoma"/>
            <family val="2"/>
          </rPr>
          <t>Canvi codificació programes 2015: l'antic grup 313 ara passa a formar part del 311</t>
        </r>
      </text>
    </comment>
    <comment ref="B115" authorId="0">
      <text>
        <r>
          <rPr>
            <sz val="9"/>
            <color indexed="81"/>
            <rFont val="Tahoma"/>
            <family val="2"/>
          </rPr>
          <t>Canvi codificació programes 2015: PART de l'antic grup 321 i 325 passa a ser el grup 323</t>
        </r>
      </text>
    </comment>
    <comment ref="B116" authorId="0">
      <text>
        <r>
          <rPr>
            <sz val="9"/>
            <color indexed="81"/>
            <rFont val="Tahoma"/>
            <family val="2"/>
          </rPr>
          <t>Canvi codificació programes 2015: l'antic grup 322 passa a ser el nou 324</t>
        </r>
      </text>
    </comment>
    <comment ref="B117" authorId="0">
      <text>
        <r>
          <rPr>
            <sz val="9"/>
            <color indexed="81"/>
            <rFont val="Tahoma"/>
            <family val="2"/>
          </rPr>
          <t xml:space="preserve">Canvi codificació programa 2015: es compara amb els grups 323 i 324 dels anys anteriors
</t>
        </r>
      </text>
    </comment>
    <comment ref="B118" authorId="0">
      <text>
        <r>
          <rPr>
            <sz val="9"/>
            <color indexed="81"/>
            <rFont val="Tahoma"/>
            <family val="2"/>
          </rPr>
          <t>Canvi codificació programes 2015: l'antic grup 325 passa a ser el 328</t>
        </r>
      </text>
    </comment>
    <comment ref="B119" authorId="0">
      <text>
        <r>
          <rPr>
            <sz val="9"/>
            <color indexed="81"/>
            <rFont val="Tahoma"/>
            <family val="2"/>
          </rPr>
          <t>Canvi codificació programes 2015: la part bressol de l'antic compte 321 passa al nou grup 329</t>
        </r>
      </text>
    </comment>
    <comment ref="B122" authorId="0">
      <text>
        <r>
          <rPr>
            <sz val="9"/>
            <color indexed="81"/>
            <rFont val="Tahoma"/>
            <family val="2"/>
          </rPr>
          <t>Canvi codificacions programes 2015: incoporació de l'antic grup 335</t>
        </r>
      </text>
    </comment>
    <comment ref="B125" authorId="0">
      <text>
        <r>
          <rPr>
            <sz val="9"/>
            <color indexed="81"/>
            <rFont val="Tahoma"/>
            <family val="2"/>
          </rPr>
          <t>Canvi codificacions programes 2015: aquest grup incorpora els centres cívics inclosos en l'antic grup 334</t>
        </r>
      </text>
    </comment>
    <comment ref="B133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35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36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37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42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151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</commentList>
</comments>
</file>

<file path=xl/sharedStrings.xml><?xml version="1.0" encoding="utf-8"?>
<sst xmlns="http://schemas.openxmlformats.org/spreadsheetml/2006/main" count="1861" uniqueCount="579">
  <si>
    <t>Despeses de personal</t>
  </si>
  <si>
    <t>Despeses en béns corrents i serveis</t>
  </si>
  <si>
    <t>Despeses financeres</t>
  </si>
  <si>
    <t>Transferències corrents</t>
  </si>
  <si>
    <t>Operacions corrents</t>
  </si>
  <si>
    <t>Inversions reals</t>
  </si>
  <si>
    <t>Transferències de capital</t>
  </si>
  <si>
    <t>Operacions de capital</t>
  </si>
  <si>
    <t>Actius financers</t>
  </si>
  <si>
    <t>Passius financers</t>
  </si>
  <si>
    <t>Operacions financeres</t>
  </si>
  <si>
    <t>Despeses Totals</t>
  </si>
  <si>
    <t>Capítols</t>
  </si>
  <si>
    <t>Crèdit inicial</t>
  </si>
  <si>
    <t>Crèdit Actual</t>
  </si>
  <si>
    <t>Autoritzat</t>
  </si>
  <si>
    <t>Disposat</t>
  </si>
  <si>
    <t>Obligat</t>
  </si>
  <si>
    <t>%</t>
  </si>
  <si>
    <t>Execució de despeses. Ajuntament de Barcelona</t>
  </si>
  <si>
    <t>Resum per capítols</t>
  </si>
  <si>
    <t>Resum per orgànics</t>
  </si>
  <si>
    <t>Orgànics</t>
  </si>
  <si>
    <t>Serveis Urbans i Medi Ambient</t>
  </si>
  <si>
    <t>Prevenció, Seguretat i Mobilitat</t>
  </si>
  <si>
    <t>Urbanisme i Infraestructures</t>
  </si>
  <si>
    <t>Serveis Centrals</t>
  </si>
  <si>
    <t>Total Sectors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</si>
  <si>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</si>
  <si>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</si>
  <si>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</si>
  <si>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</si>
  <si>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</si>
  <si>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</si>
  <si>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</si>
  <si>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</si>
  <si>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</si>
  <si>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</si>
  <si>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Total Districtes</t>
  </si>
  <si>
    <t>=3/2</t>
  </si>
  <si>
    <t>=4/2</t>
  </si>
  <si>
    <t>=5/2</t>
  </si>
  <si>
    <t>5'</t>
  </si>
  <si>
    <t>=5'/2'</t>
  </si>
  <si>
    <t>Execució d'ingressos. Ajuntament de Barcelona</t>
  </si>
  <si>
    <t>Ingressos patrimonials</t>
  </si>
  <si>
    <t>Venda d'inversions reals</t>
  </si>
  <si>
    <t>Previsió inicial</t>
  </si>
  <si>
    <t>Previsió Actual</t>
  </si>
  <si>
    <t>=4/3</t>
  </si>
  <si>
    <t>3'</t>
  </si>
  <si>
    <t>=3'/2'</t>
  </si>
  <si>
    <t>Impostos directes</t>
  </si>
  <si>
    <t>Impostos indirectes</t>
  </si>
  <si>
    <t>Taxes, preus públics i altres ingressos</t>
  </si>
  <si>
    <t>Ingressos Totals</t>
  </si>
  <si>
    <t>011</t>
  </si>
  <si>
    <t>130</t>
  </si>
  <si>
    <t>132</t>
  </si>
  <si>
    <t>133</t>
  </si>
  <si>
    <t>135</t>
  </si>
  <si>
    <t>150</t>
  </si>
  <si>
    <t>151</t>
  </si>
  <si>
    <t>153</t>
  </si>
  <si>
    <t>161</t>
  </si>
  <si>
    <t>162</t>
  </si>
  <si>
    <t>163</t>
  </si>
  <si>
    <t>164</t>
  </si>
  <si>
    <t>165</t>
  </si>
  <si>
    <t>169</t>
  </si>
  <si>
    <t>171</t>
  </si>
  <si>
    <t>179</t>
  </si>
  <si>
    <t>211</t>
  </si>
  <si>
    <t>230</t>
  </si>
  <si>
    <t>231</t>
  </si>
  <si>
    <t>232</t>
  </si>
  <si>
    <t>312</t>
  </si>
  <si>
    <t>320</t>
  </si>
  <si>
    <t>324</t>
  </si>
  <si>
    <t>332</t>
  </si>
  <si>
    <t>333</t>
  </si>
  <si>
    <t>334</t>
  </si>
  <si>
    <t>341</t>
  </si>
  <si>
    <t>431</t>
  </si>
  <si>
    <t>432</t>
  </si>
  <si>
    <t>433</t>
  </si>
  <si>
    <t>441</t>
  </si>
  <si>
    <t>493</t>
  </si>
  <si>
    <t>912</t>
  </si>
  <si>
    <t>920</t>
  </si>
  <si>
    <t>922</t>
  </si>
  <si>
    <t>923</t>
  </si>
  <si>
    <t>924</t>
  </si>
  <si>
    <t>925</t>
  </si>
  <si>
    <t>926</t>
  </si>
  <si>
    <t>929</t>
  </si>
  <si>
    <t>932</t>
  </si>
  <si>
    <t>933</t>
  </si>
  <si>
    <t>934</t>
  </si>
  <si>
    <t>Deute Públic</t>
  </si>
  <si>
    <t>Urbanisme</t>
  </si>
  <si>
    <t>Vies Públiques</t>
  </si>
  <si>
    <t>Neteja Viària</t>
  </si>
  <si>
    <t>Enllumenat Públic</t>
  </si>
  <si>
    <t>Pensions</t>
  </si>
  <si>
    <t>Promoció Social</t>
  </si>
  <si>
    <t>Promoció Cultural</t>
  </si>
  <si>
    <t>Comerç</t>
  </si>
  <si>
    <t>Desenvolupament Empresarial</t>
  </si>
  <si>
    <t>Participació Ciutadana</t>
  </si>
  <si>
    <t>Seguretat i Ordre Públic</t>
  </si>
  <si>
    <t>Gestió del Sistema Tributari</t>
  </si>
  <si>
    <t>Gestió del Patrimoni</t>
  </si>
  <si>
    <t>Parcs i Jardins</t>
  </si>
  <si>
    <t>Biblioteques i Arxius</t>
  </si>
  <si>
    <t>Informació Bàsica i Estadística</t>
  </si>
  <si>
    <t>Altres Serveis de Benestar Comunitari</t>
  </si>
  <si>
    <t>Òrgans de Govern</t>
  </si>
  <si>
    <t>Serveis Complementaris d'Educació</t>
  </si>
  <si>
    <t>Promoció i Foment de l'Esport</t>
  </si>
  <si>
    <t>Coordinació i Organització institucional</t>
  </si>
  <si>
    <t>Gestió del deute i de la Tresoreria</t>
  </si>
  <si>
    <t>Imprevistos i Funcions no Classificades</t>
  </si>
  <si>
    <t>Transferències a Entitats Locals Territorials</t>
  </si>
  <si>
    <t>Atenció als Ciutadans</t>
  </si>
  <si>
    <t>Recollida, Eliminació i Tractament de Residus</t>
  </si>
  <si>
    <t>Ordenació del Tràfic i de l'Estacionament</t>
  </si>
  <si>
    <t>Actuacions de caràcter econòmic</t>
  </si>
  <si>
    <t>Béns públics de caràcter preferent</t>
  </si>
  <si>
    <t>Actuacions de protecció i promoció social</t>
  </si>
  <si>
    <t>Serveis públics bàsics</t>
  </si>
  <si>
    <t>Execució de despeses. Serveis Urbans i Medi ambient</t>
  </si>
  <si>
    <t>Execució de despeses. Prevenció, Seguretat i Mobilitat</t>
  </si>
  <si>
    <t>Execució de despeses. Serveis Centrals</t>
  </si>
  <si>
    <t>Execució de despeses. Districtes</t>
  </si>
  <si>
    <t>-</t>
  </si>
  <si>
    <t>Despeses Corrents</t>
  </si>
  <si>
    <t>Altres Actuacions relacionades amb el Medi Ambient</t>
  </si>
  <si>
    <t>Hospitals, Serveis Assistencials i Centres de Salut</t>
  </si>
  <si>
    <t>Drets Liquidats</t>
  </si>
  <si>
    <t>Check-list:</t>
  </si>
  <si>
    <t>Ingressos - Despeses</t>
  </si>
  <si>
    <t>Programes:</t>
  </si>
  <si>
    <t>Orgànics:</t>
  </si>
  <si>
    <t>- SSGG</t>
  </si>
  <si>
    <t>- ASC</t>
  </si>
  <si>
    <t>- MA</t>
  </si>
  <si>
    <t>- PSM</t>
  </si>
  <si>
    <t>- U</t>
  </si>
  <si>
    <t>- PE</t>
  </si>
  <si>
    <t>- ECB</t>
  </si>
  <si>
    <t>- SC</t>
  </si>
  <si>
    <t>- Districtes</t>
  </si>
  <si>
    <t>Controls</t>
  </si>
  <si>
    <t xml:space="preserve"> </t>
  </si>
  <si>
    <t>Detall per conceptes</t>
  </si>
  <si>
    <t>Conceptes</t>
  </si>
  <si>
    <t>IBI</t>
  </si>
  <si>
    <t>IIVTNU (Plusvàlua)</t>
  </si>
  <si>
    <t>IVTM (Vehicles)</t>
  </si>
  <si>
    <t>IAE</t>
  </si>
  <si>
    <t>ICIO</t>
  </si>
  <si>
    <t>Impostos locals</t>
  </si>
  <si>
    <t>CTE</t>
  </si>
  <si>
    <t>FCF</t>
  </si>
  <si>
    <t>Participació Tributs de l'Estat</t>
  </si>
  <si>
    <t>Grua i parany</t>
  </si>
  <si>
    <t>Cementiris</t>
  </si>
  <si>
    <t>Clavegueram</t>
  </si>
  <si>
    <t>Codi concepte</t>
  </si>
  <si>
    <t>113-114</t>
  </si>
  <si>
    <t>100-210-220</t>
  </si>
  <si>
    <t>Parquímetres</t>
  </si>
  <si>
    <t>Llicències urbanístiques</t>
  </si>
  <si>
    <t>Guals</t>
  </si>
  <si>
    <t>Participació ingressos bruts</t>
  </si>
  <si>
    <t>332-333-338</t>
  </si>
  <si>
    <t>Taxes ocupació via pública</t>
  </si>
  <si>
    <t>Altres taxes</t>
  </si>
  <si>
    <t>30-32-33 (-) anteriors</t>
  </si>
  <si>
    <t>Recollida comercial residus</t>
  </si>
  <si>
    <t>Serveis especials de neteja</t>
  </si>
  <si>
    <t>Resta preus públics</t>
  </si>
  <si>
    <t>Vendes Recollida selectiva residus</t>
  </si>
  <si>
    <t>Resta de vendes de serveis</t>
  </si>
  <si>
    <t>Reintegraments</t>
  </si>
  <si>
    <t>36 (-) 36500</t>
  </si>
  <si>
    <t>Multes</t>
  </si>
  <si>
    <t>Recàrrecs</t>
  </si>
  <si>
    <t>Interessos de demora</t>
  </si>
  <si>
    <t>Altres ingressos</t>
  </si>
  <si>
    <t>Taxes i altres ingressos</t>
  </si>
  <si>
    <t>42010-42011</t>
  </si>
  <si>
    <t>Aportacions de l'Estat (Excepte FCF)</t>
  </si>
  <si>
    <t>42 (-) 42010-42011</t>
  </si>
  <si>
    <t>Aportacions del Grup Ajuntament</t>
  </si>
  <si>
    <t>GC_Fons Cooperació Local</t>
  </si>
  <si>
    <t>GC_Finalistes per Educació</t>
  </si>
  <si>
    <t>GC_Finalistes per IM Discapacitats</t>
  </si>
  <si>
    <t>GC_Acció Social</t>
  </si>
  <si>
    <t>GC_Llei de Barris (Corrent)</t>
  </si>
  <si>
    <t>GC_Resta aportacions</t>
  </si>
  <si>
    <t>Aportacions de la Diputació</t>
  </si>
  <si>
    <t>Fons Europeus</t>
  </si>
  <si>
    <t>Resta aportacions corrents</t>
  </si>
  <si>
    <t>AMB_TMTR</t>
  </si>
  <si>
    <t>AMB_Cànon dipòsit residus</t>
  </si>
  <si>
    <t>41-44</t>
  </si>
  <si>
    <t>GC_Finalistes ocupació</t>
  </si>
  <si>
    <t>45 (-) resta 45</t>
  </si>
  <si>
    <t>Transferències corrents (exc. FCF)</t>
  </si>
  <si>
    <t>Ingressos corrents</t>
  </si>
  <si>
    <t>Ingressos financers</t>
  </si>
  <si>
    <t>50-52</t>
  </si>
  <si>
    <t>Rendes béns immobles</t>
  </si>
  <si>
    <t>Aparcaments</t>
  </si>
  <si>
    <t>Altres concessions administratives</t>
  </si>
  <si>
    <t>Drets de superfície</t>
  </si>
  <si>
    <t>552-553</t>
  </si>
  <si>
    <t>Dividends, cànons i rendiments empreses</t>
  </si>
  <si>
    <t>53-555</t>
  </si>
  <si>
    <t>Vendes solars</t>
  </si>
  <si>
    <t>Vendes places aparcaments</t>
  </si>
  <si>
    <t>Altres vendes</t>
  </si>
  <si>
    <t>Vendes Inversions reals</t>
  </si>
  <si>
    <t>De l'Estat</t>
  </si>
  <si>
    <t>GC-Escoles Bressol</t>
  </si>
  <si>
    <t>GC-Llei de Barris</t>
  </si>
  <si>
    <t>GC-Altres</t>
  </si>
  <si>
    <t>De la Diputació de Barcelona</t>
  </si>
  <si>
    <t>Altres transferències de capital</t>
  </si>
  <si>
    <t>6 (-) 60-61901</t>
  </si>
  <si>
    <t>75 (-) 75031-75070</t>
  </si>
  <si>
    <t>Resta 7</t>
  </si>
  <si>
    <t>Execució d'ingressos corrents. Ajuntament de Barcelona</t>
  </si>
  <si>
    <t>Execució d'ingressos de capital. Ajuntament de Barcelona</t>
  </si>
  <si>
    <t>Fiances per guals</t>
  </si>
  <si>
    <t>Fiances urbanístiques</t>
  </si>
  <si>
    <t>Execució d'ingressos financers. Ajuntament de Barcelona</t>
  </si>
  <si>
    <t>Execució de despeses corrents. Ajuntament de Barcelona</t>
  </si>
  <si>
    <t>Òrgans de govern i personal directiu</t>
  </si>
  <si>
    <t>Personal eventual</t>
  </si>
  <si>
    <t>Funcionaris</t>
  </si>
  <si>
    <t>Laborals</t>
  </si>
  <si>
    <t>Quotes Socials</t>
  </si>
  <si>
    <t>Incentius al rendiment</t>
  </si>
  <si>
    <t>Béns corrents i serveis</t>
  </si>
  <si>
    <t>Deute</t>
  </si>
  <si>
    <t>Resta 9</t>
  </si>
  <si>
    <t>Arrendaments</t>
  </si>
  <si>
    <t>Manteniment, reparació i conservació</t>
  </si>
  <si>
    <t>Material d'oficina</t>
  </si>
  <si>
    <t>Gas</t>
  </si>
  <si>
    <t>Energia elèctrica-edificis</t>
  </si>
  <si>
    <t>Energia elèctrica-via pública</t>
  </si>
  <si>
    <t>Aigua-edificis</t>
  </si>
  <si>
    <t>Aigua-via pública</t>
  </si>
  <si>
    <t>22102-22122</t>
  </si>
  <si>
    <t>Altres subministraments</t>
  </si>
  <si>
    <t>Resta 221</t>
  </si>
  <si>
    <t>Telèfons</t>
  </si>
  <si>
    <t>Altres comunicacions</t>
  </si>
  <si>
    <t>Resta 222</t>
  </si>
  <si>
    <t>Transports</t>
  </si>
  <si>
    <t>Primes d'assegurances</t>
  </si>
  <si>
    <t>Tributs</t>
  </si>
  <si>
    <t>Publicitat i propaganda</t>
  </si>
  <si>
    <t>Atencions protocolàries</t>
  </si>
  <si>
    <t>Reunions, conferències i cursos</t>
  </si>
  <si>
    <t>Despeses compra de serveis</t>
  </si>
  <si>
    <t>Altres despeses diverses</t>
  </si>
  <si>
    <t>Resta 226</t>
  </si>
  <si>
    <t>Neteja edificis i locals</t>
  </si>
  <si>
    <t>Treballs tècnics</t>
  </si>
  <si>
    <t>Estudis i informes</t>
  </si>
  <si>
    <t>22706-22707</t>
  </si>
  <si>
    <t>Serveis de recaptació</t>
  </si>
  <si>
    <t>Manteniment via pública</t>
  </si>
  <si>
    <t>Manteniment xarxa clavegueram</t>
  </si>
  <si>
    <t>Manteniment xarxa aigua potable</t>
  </si>
  <si>
    <t>Manteniment enllumenat públic</t>
  </si>
  <si>
    <t>Manteniment senyalització</t>
  </si>
  <si>
    <t>Manteniment patromoni artístic</t>
  </si>
  <si>
    <t>Manteniment escales mecàniques</t>
  </si>
  <si>
    <t>Manteniment tunels</t>
  </si>
  <si>
    <t>Sistemes control de trànsit</t>
  </si>
  <si>
    <t>Altres contractes de serveis</t>
  </si>
  <si>
    <t>Neteja i recollida de residus</t>
  </si>
  <si>
    <t>Altres contractes neteja viària</t>
  </si>
  <si>
    <t>Contractes d'acció social</t>
  </si>
  <si>
    <t>Resta treballs realitzats per tercers</t>
  </si>
  <si>
    <t>Resta 227</t>
  </si>
  <si>
    <t>Dietes</t>
  </si>
  <si>
    <t>Locomoció</t>
  </si>
  <si>
    <t>Altres indemnitzacions</t>
  </si>
  <si>
    <t>Despeses imprevistes</t>
  </si>
  <si>
    <t>Detall per conceptes (II)</t>
  </si>
  <si>
    <t>Detall per conceptes (I)</t>
  </si>
  <si>
    <t>Despeses corrents</t>
  </si>
  <si>
    <t>IMH</t>
  </si>
  <si>
    <t>IMU</t>
  </si>
  <si>
    <t>IMEB</t>
  </si>
  <si>
    <t>IMI</t>
  </si>
  <si>
    <t>IMSS</t>
  </si>
  <si>
    <t>IMMB</t>
  </si>
  <si>
    <t>IMPUiQV</t>
  </si>
  <si>
    <t>IBE</t>
  </si>
  <si>
    <t>IMPD</t>
  </si>
  <si>
    <t>ICUB</t>
  </si>
  <si>
    <t>IMPJ</t>
  </si>
  <si>
    <t>PMH</t>
  </si>
  <si>
    <t>FMVDR</t>
  </si>
  <si>
    <t>Barcelona Activa</t>
  </si>
  <si>
    <t>ICB</t>
  </si>
  <si>
    <t>BSM</t>
  </si>
  <si>
    <t>BIMSA</t>
  </si>
  <si>
    <t>FCV</t>
  </si>
  <si>
    <t>ProEixample</t>
  </si>
  <si>
    <t>Pro Nou Barris</t>
  </si>
  <si>
    <t>BAGURSA</t>
  </si>
  <si>
    <t>Agèncial del Carmel</t>
  </si>
  <si>
    <t>22@</t>
  </si>
  <si>
    <t>Cementiris de Barcelona</t>
  </si>
  <si>
    <t>TERSA</t>
  </si>
  <si>
    <t>SIRESA</t>
  </si>
  <si>
    <t>AMB-MMAMB</t>
  </si>
  <si>
    <t>AMB-EMSHTR (TMTR)</t>
  </si>
  <si>
    <t>AMB-EMT (Targeta Rosa)</t>
  </si>
  <si>
    <t>Resta organismes AMB</t>
  </si>
  <si>
    <t>Consell Comarcal Barcelonès-Rondes</t>
  </si>
  <si>
    <t>ATM</t>
  </si>
  <si>
    <t>Consorci d'Educació de Barcelona</t>
  </si>
  <si>
    <t>Consorci de Serveis Socials</t>
  </si>
  <si>
    <t>Consorci de l'Habitatge</t>
  </si>
  <si>
    <t>Resta 464</t>
  </si>
  <si>
    <t>Agència Ecologia Urbana</t>
  </si>
  <si>
    <t>Agència Local Energia de Barcelona</t>
  </si>
  <si>
    <t>Consorci del Besòs</t>
  </si>
  <si>
    <t>CSB-Agència Salut Pública</t>
  </si>
  <si>
    <t>CSB-PAMEM</t>
  </si>
  <si>
    <t>CSB-IMAS</t>
  </si>
  <si>
    <t>CSB</t>
  </si>
  <si>
    <t>Consorci Comunicació Local</t>
  </si>
  <si>
    <t>Consorci de Turisme</t>
  </si>
  <si>
    <t>Consorci Normalització Lingüística</t>
  </si>
  <si>
    <t>Altres consorcis</t>
  </si>
  <si>
    <t>Resta 467</t>
  </si>
  <si>
    <t>A empreses privades</t>
  </si>
  <si>
    <t>A families i institucions sense afany...</t>
  </si>
  <si>
    <t>A l'exterior</t>
  </si>
  <si>
    <t>Subtotal GEIM</t>
  </si>
  <si>
    <t>Subtotal altres transferències</t>
  </si>
  <si>
    <t>Interessos de préstecs</t>
  </si>
  <si>
    <t>Despeses formalització i altres</t>
  </si>
  <si>
    <t>30-310</t>
  </si>
  <si>
    <t>311-359</t>
  </si>
  <si>
    <t>Crèdit actual</t>
  </si>
  <si>
    <t>resta 349+341+343+344</t>
  </si>
  <si>
    <t>Ingressos capital</t>
  </si>
  <si>
    <t>TC altes</t>
  </si>
  <si>
    <t>TC baixes</t>
  </si>
  <si>
    <t>IRC</t>
  </si>
  <si>
    <t>MC total</t>
  </si>
  <si>
    <t>DIRECTES EXTINGITS</t>
  </si>
  <si>
    <t>87000</t>
  </si>
  <si>
    <t>87010</t>
  </si>
  <si>
    <t>=%3/3'</t>
  </si>
  <si>
    <t>Càrregues urbanístiques</t>
  </si>
  <si>
    <t>=%5/5'</t>
  </si>
  <si>
    <t>Altres subvencions a Societats EELL</t>
  </si>
  <si>
    <t>41000</t>
  </si>
  <si>
    <t>41010</t>
  </si>
  <si>
    <t>41020-41021</t>
  </si>
  <si>
    <t>41050-41051</t>
  </si>
  <si>
    <t>41060</t>
  </si>
  <si>
    <t>41070</t>
  </si>
  <si>
    <t>41080-41081-41082</t>
  </si>
  <si>
    <t>44310</t>
  </si>
  <si>
    <t>44320</t>
  </si>
  <si>
    <t>44330</t>
  </si>
  <si>
    <t>44410</t>
  </si>
  <si>
    <t>44420</t>
  </si>
  <si>
    <t>44430</t>
  </si>
  <si>
    <t>44431</t>
  </si>
  <si>
    <t>44432</t>
  </si>
  <si>
    <t>44433</t>
  </si>
  <si>
    <t>44434</t>
  </si>
  <si>
    <t>44435</t>
  </si>
  <si>
    <t>44436</t>
  </si>
  <si>
    <t>MERCABARNA</t>
  </si>
  <si>
    <t>44440</t>
  </si>
  <si>
    <t>44450</t>
  </si>
  <si>
    <t>44451</t>
  </si>
  <si>
    <t>44452</t>
  </si>
  <si>
    <t>46715</t>
  </si>
  <si>
    <t>46716</t>
  </si>
  <si>
    <t>46717</t>
  </si>
  <si>
    <t>46714</t>
  </si>
  <si>
    <t>46731</t>
  </si>
  <si>
    <t>46735</t>
  </si>
  <si>
    <t>46722</t>
  </si>
  <si>
    <t>46710</t>
  </si>
  <si>
    <t>46713</t>
  </si>
  <si>
    <t>46747</t>
  </si>
  <si>
    <t>Diputació de Barcelona</t>
  </si>
  <si>
    <t>Indicadors Pressupostaris. Ajuntament de Barcelona</t>
  </si>
  <si>
    <t>Resum</t>
  </si>
  <si>
    <t>Indicadors</t>
  </si>
  <si>
    <t>Estalvi brut</t>
  </si>
  <si>
    <t>Ingressos de capital</t>
  </si>
  <si>
    <t>Despeses de capital</t>
  </si>
  <si>
    <t>Superàvit (Dèficit) no financer</t>
  </si>
  <si>
    <t>Resultat Pressupostari</t>
  </si>
  <si>
    <t>Ratis</t>
  </si>
  <si>
    <t>% Estalvi brut/Ingressos corrents</t>
  </si>
  <si>
    <r>
      <t xml:space="preserve">% Capacitat (Necessitat) finançament
</t>
    </r>
    <r>
      <rPr>
        <sz val="8"/>
        <color theme="1"/>
        <rFont val="Arial"/>
        <family val="2"/>
      </rPr>
      <t>(abans d'ajustos CN)</t>
    </r>
  </si>
  <si>
    <t>Transferències d'Ajuntaments</t>
  </si>
  <si>
    <t>BAIXES PER ANUL.</t>
  </si>
  <si>
    <t xml:space="preserve">Rom.tresoreria per despeses amb F. A. </t>
  </si>
  <si>
    <t>Xarxa Audiovisual Local</t>
  </si>
  <si>
    <t>Recaptació líquida</t>
  </si>
  <si>
    <t>Recaptació Líquida</t>
  </si>
  <si>
    <t>Tr. corrent 22@ FEDER Eix 4  Renovació Urbana</t>
  </si>
  <si>
    <t>Cessió per aprofitament urbanístic (10%)</t>
  </si>
  <si>
    <t>559-550 (-) 55000-551</t>
  </si>
  <si>
    <t xml:space="preserve">Transf.en matèria d'ocupació </t>
  </si>
  <si>
    <t>Aportació AMB pel manteniment de rondes</t>
  </si>
  <si>
    <t>Gerència de recursos</t>
  </si>
  <si>
    <t>Qualitat de vida, igualtat i esports</t>
  </si>
  <si>
    <t>0502</t>
  </si>
  <si>
    <t>0501</t>
  </si>
  <si>
    <t>Habitat Urbà</t>
  </si>
  <si>
    <t>Economia, Empresa i Ocupació</t>
  </si>
  <si>
    <t>0703</t>
  </si>
  <si>
    <t>Cultura, coneixement e innovació</t>
  </si>
  <si>
    <t>Execució de despeses. Gerència de recursos</t>
  </si>
  <si>
    <t>Execució de despeses. Qualitat de vida, igualtat i esports</t>
  </si>
  <si>
    <t>Execució de despeses. Habitat Urbà</t>
  </si>
  <si>
    <t>Execució de despeses. Economia, empresa i ocupació</t>
  </si>
  <si>
    <t>Execució de despeses. Cultura, coneixement i innovació</t>
  </si>
  <si>
    <t>Accions BCN Emprèn</t>
  </si>
  <si>
    <t>SUPL.</t>
  </si>
  <si>
    <t>Grup de programes</t>
  </si>
  <si>
    <t>Ajuntaments</t>
  </si>
  <si>
    <t>45040-41-42-44-45-46-47-48</t>
  </si>
  <si>
    <t>44300+44301+44302</t>
  </si>
  <si>
    <t>Festes populars</t>
  </si>
  <si>
    <t>Ap. a la Gen., SM, EPES I OOAA</t>
  </si>
  <si>
    <t>Romanents de tresoreria</t>
  </si>
  <si>
    <t>2013 L</t>
  </si>
  <si>
    <t>Atenció a les persones discapacitades</t>
  </si>
  <si>
    <t>Altres ensenyaments</t>
  </si>
  <si>
    <t>330</t>
  </si>
  <si>
    <t>Patrimoni artístic i històric de la ciutat</t>
  </si>
  <si>
    <t>Esdeveniments esportius</t>
  </si>
  <si>
    <t>Política econòmica i fiscal</t>
  </si>
  <si>
    <t>Resum per grups de programa*</t>
  </si>
  <si>
    <t>% s/ PI total</t>
  </si>
  <si>
    <t>% s/ PA total</t>
  </si>
  <si>
    <t>% s/ DL totals</t>
  </si>
  <si>
    <t>% s/ CI total</t>
  </si>
  <si>
    <t>% s/ CA total</t>
  </si>
  <si>
    <t>% s/ O total</t>
  </si>
  <si>
    <t>0503</t>
  </si>
  <si>
    <t xml:space="preserve">Urbanisme    </t>
  </si>
  <si>
    <t>Execució de despeses. Urbanisme</t>
  </si>
  <si>
    <t>1*</t>
  </si>
  <si>
    <t>CRED. EXTRA.</t>
  </si>
  <si>
    <t>Actius financers*</t>
  </si>
  <si>
    <t>41040-41041</t>
  </si>
  <si>
    <t>Execució de despeses. Infraestructures i coordinació urbana</t>
  </si>
  <si>
    <t>0504</t>
  </si>
  <si>
    <t>Infraestructures i coord.urbana</t>
  </si>
  <si>
    <t>Infraestructures i cooerd.urbana</t>
  </si>
  <si>
    <t>Saldo minitransf.</t>
  </si>
  <si>
    <t>44400-01-02-03-04-05-06</t>
  </si>
  <si>
    <t>467-469-47-48-46405/06/07</t>
  </si>
  <si>
    <t>Bagursa. Ajuts lloguer</t>
  </si>
  <si>
    <t>450-451-453</t>
  </si>
  <si>
    <t>2014 L</t>
  </si>
  <si>
    <t>*S/ Nova estructura de programes 2014</t>
  </si>
  <si>
    <t>2013 P</t>
  </si>
  <si>
    <t>2014 P</t>
  </si>
  <si>
    <t>Venda d'accions</t>
  </si>
  <si>
    <t>Devolució dipòsits constituïts a llarg t</t>
  </si>
  <si>
    <t>84010</t>
  </si>
  <si>
    <t>Fons de contingència</t>
  </si>
  <si>
    <t>Manteniment altres infraestructures</t>
  </si>
  <si>
    <t>22717</t>
  </si>
  <si>
    <t>Manteniment galeries de serveis</t>
  </si>
  <si>
    <t>22718</t>
  </si>
  <si>
    <t>22725</t>
  </si>
  <si>
    <t>Execucions subsidiaries</t>
  </si>
  <si>
    <t>Contractes de serveis d'atenció social</t>
  </si>
  <si>
    <t>22726</t>
  </si>
  <si>
    <t>44439</t>
  </si>
  <si>
    <t>Barcelona Cicle de l'Aigua, S.A.</t>
  </si>
  <si>
    <t>Fons de contingència social</t>
  </si>
  <si>
    <t>Resum per orgànics i despesa corrent (capítols 1 a 5)</t>
  </si>
  <si>
    <t>Resum per grups de programa. D.corrent</t>
  </si>
  <si>
    <t>*No s'inclouen els romanents de tresoreria</t>
  </si>
  <si>
    <t>2015 P</t>
  </si>
  <si>
    <t>Mobilitat urbana</t>
  </si>
  <si>
    <t>Servei de prevenció i extinció d'incendi</t>
  </si>
  <si>
    <t>Habitatge</t>
  </si>
  <si>
    <t>Protecció i millora del medi ambient</t>
  </si>
  <si>
    <t>Protecció de la salubritat pública</t>
  </si>
  <si>
    <t>326</t>
  </si>
  <si>
    <t>Funcionament centres docents ensenyaments</t>
  </si>
  <si>
    <t>Protecció civil</t>
  </si>
  <si>
    <t>Urbanisme: planejament, gestió, execució</t>
  </si>
  <si>
    <t>Vies públiques</t>
  </si>
  <si>
    <t>Abastament domiciliàri d'aigua potable</t>
  </si>
  <si>
    <t>Assistència Social Primària</t>
  </si>
  <si>
    <t>Funcionament centres educació infantil-primària</t>
  </si>
  <si>
    <t>Equipaments culturals i museus</t>
  </si>
  <si>
    <t>Protecció i gestió del patrimoni històric</t>
  </si>
  <si>
    <t>Instal·lacions d'ocupació del temps lliure</t>
  </si>
  <si>
    <t>Festes populars i festejos</t>
  </si>
  <si>
    <t>Instal·lacions esportives</t>
  </si>
  <si>
    <t>Informació i Promoció Turística</t>
  </si>
  <si>
    <t>Transport de viatgers</t>
  </si>
  <si>
    <t>Protecció de consumidors i usuaris</t>
  </si>
  <si>
    <t>Comunicacions internes</t>
  </si>
  <si>
    <t>160</t>
  </si>
  <si>
    <t>Recollida, gesió i tractament de residu</t>
  </si>
  <si>
    <t>Cementiris i Serveis Funeraris</t>
  </si>
  <si>
    <t>172</t>
  </si>
  <si>
    <t>Protecció i millora del Medi Ambient</t>
  </si>
  <si>
    <t>311</t>
  </si>
  <si>
    <t>Funcionament d'escoles bressol municipals</t>
  </si>
  <si>
    <t>329</t>
  </si>
  <si>
    <t>337</t>
  </si>
  <si>
    <t>Societat de la informació</t>
  </si>
  <si>
    <t>943</t>
  </si>
  <si>
    <t>"Temps i qualitat de vida" pertanyia al 924 i ara passa a formar part del 232. S'hauria de comprovar de quina manera afecta a l'obligat i realitzar el corresponent repartiment per a que la comparació sigui el més real possible, tenint en consideració que la variació només suposa un 9% sobre el total del grup 924.</t>
  </si>
  <si>
    <t>2013 (2012P)</t>
  </si>
  <si>
    <t>2014P</t>
  </si>
  <si>
    <t>2015 L</t>
  </si>
  <si>
    <t>Var. 15/14</t>
  </si>
  <si>
    <t>V.15/14</t>
  </si>
  <si>
    <t>Administració Marçal de la Seguretat i Mobilitat</t>
  </si>
  <si>
    <t>Administració Marçal d'Habitatge i Urbanisme</t>
  </si>
  <si>
    <t>Administració Marçal de Serveis Socials</t>
  </si>
  <si>
    <t>Administració Marçal d'Educació</t>
  </si>
  <si>
    <t>Administració Marçal de Cultura</t>
  </si>
  <si>
    <t>Actuacions de caràcter Marçal</t>
  </si>
  <si>
    <t>Rom.tresoreria per despeses Marçals</t>
  </si>
  <si>
    <t>41030-41031-41032</t>
  </si>
  <si>
    <t>AL 2014 NO</t>
  </si>
  <si>
    <t>135 DEL 2014</t>
  </si>
  <si>
    <t>153 DEL 2014</t>
  </si>
  <si>
    <t>155+157 DEL 2014</t>
  </si>
  <si>
    <t>161 DEL 2014</t>
  </si>
  <si>
    <t>231+233 AL 2014</t>
  </si>
  <si>
    <t>313 AL 2014</t>
  </si>
  <si>
    <t>322+323 AL 2014</t>
  </si>
  <si>
    <t>324 AL 2014</t>
  </si>
  <si>
    <t>325 AL 2014</t>
  </si>
  <si>
    <t>321 AL 2014</t>
  </si>
  <si>
    <t>333+335 AL 2014</t>
  </si>
  <si>
    <t>942 AL 2014</t>
  </si>
  <si>
    <t>135 AL 2014</t>
  </si>
  <si>
    <t>153 AL 2014</t>
  </si>
  <si>
    <t>155+157 AL 2014</t>
  </si>
  <si>
    <t>161 AL 2014</t>
  </si>
  <si>
    <t>Resum per orgànics i despesa corrent</t>
  </si>
  <si>
    <t>A Abril</t>
  </si>
  <si>
    <t>Abril 2015</t>
  </si>
  <si>
    <t>Abril 2014</t>
  </si>
  <si>
    <t xml:space="preserve">Contribucions especials </t>
  </si>
  <si>
    <t xml:space="preserve">Abril 2014 </t>
  </si>
  <si>
    <t>Anàlisi modificacions de crèdit per capítols Abril 2015</t>
  </si>
  <si>
    <t>Generació ingressos</t>
  </si>
  <si>
    <t>Administració General</t>
  </si>
  <si>
    <t>Administració General de Comerç i Turisme</t>
  </si>
  <si>
    <t>Administració General de Serveis Socials</t>
  </si>
  <si>
    <t>Administració General de Cultura</t>
  </si>
  <si>
    <t>Administració General de la Seguretat i Mobilitat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</si>
</sst>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0"/>
    <numFmt numFmtId="165" formatCode="0.0%"/>
    <numFmt numFmtId="166" formatCode="_-* #,##0.0\ _€_-;\-* #,##0.0\ _€_-;_-* &quot;-&quot;??\ _€_-;_-@_-"/>
    <numFmt numFmtId="167" formatCode="_-* #,##0\ _€_-;\-* #,##0\ _€_-;_-* &quot;-&quot;??\ _€_-;_-@_-"/>
  </numFmts>
  <fonts count="6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3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8"/>
      <color rgb="FF00B050"/>
      <name val="Arial"/>
      <family val="2"/>
    </font>
    <font>
      <sz val="7"/>
      <color theme="1"/>
      <name val="Arial"/>
      <family val="2"/>
    </font>
    <font>
      <sz val="5.7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1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4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medium">
        <color theme="3"/>
      </right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theme="3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indexed="64"/>
      </top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/>
      <diagonal/>
    </border>
    <border>
      <left/>
      <right style="medium">
        <color theme="3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theme="3"/>
      </right>
      <top/>
      <bottom style="hair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/>
      <right style="medium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theme="3"/>
      </bottom>
      <diagonal/>
    </border>
    <border>
      <left/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/>
      <top style="hair">
        <color theme="3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/>
      <top style="hair">
        <color theme="3"/>
      </top>
      <bottom/>
      <diagonal/>
    </border>
    <border>
      <left/>
      <right style="medium">
        <color auto="1"/>
      </right>
      <top style="hair">
        <color theme="3"/>
      </top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theme="3"/>
      </top>
      <bottom style="thin">
        <color indexed="64"/>
      </bottom>
      <diagonal/>
    </border>
    <border>
      <left/>
      <right style="medium">
        <color auto="1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/>
      <diagonal/>
    </border>
    <border>
      <left/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/>
      <right/>
      <top/>
      <bottom style="thin">
        <color theme="3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/>
      <diagonal/>
    </border>
    <border>
      <left/>
      <right style="thin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medium">
        <color theme="0"/>
      </bottom>
      <diagonal/>
    </border>
    <border>
      <left/>
      <right style="medium">
        <color theme="3"/>
      </right>
      <top style="thin">
        <color indexed="64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hair">
        <color theme="3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auto="1"/>
      </bottom>
      <diagonal/>
    </border>
    <border>
      <left/>
      <right/>
      <top style="hair">
        <color theme="3"/>
      </top>
      <bottom style="hair">
        <color auto="1"/>
      </bottom>
      <diagonal/>
    </border>
    <border>
      <left/>
      <right style="medium">
        <color theme="3"/>
      </right>
      <top style="hair">
        <color theme="3"/>
      </top>
      <bottom style="hair">
        <color auto="1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theme="3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3"/>
      </right>
      <top/>
      <bottom style="medium">
        <color theme="0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medium">
        <color theme="0"/>
      </bottom>
      <diagonal/>
    </border>
    <border>
      <left style="medium">
        <color auto="1"/>
      </left>
      <right/>
      <top style="medium">
        <color theme="0"/>
      </top>
      <bottom style="thin">
        <color auto="1"/>
      </bottom>
      <diagonal/>
    </border>
    <border>
      <left/>
      <right style="medium">
        <color theme="3"/>
      </right>
      <top style="medium">
        <color theme="0"/>
      </top>
      <bottom style="thin">
        <color auto="1"/>
      </bottom>
      <diagonal/>
    </border>
    <border>
      <left/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3"/>
      </bottom>
      <diagonal/>
    </border>
    <border>
      <left/>
      <right style="thin">
        <color indexed="64"/>
      </right>
      <top style="thin">
        <color indexed="64"/>
      </top>
      <bottom style="hair">
        <color theme="3"/>
      </bottom>
      <diagonal/>
    </border>
    <border>
      <left/>
      <right style="medium">
        <color theme="3"/>
      </right>
      <top style="medium">
        <color auto="1"/>
      </top>
      <bottom/>
      <diagonal/>
    </border>
    <border>
      <left style="medium">
        <color theme="3"/>
      </left>
      <right style="medium">
        <color auto="1"/>
      </right>
      <top style="medium">
        <color auto="1"/>
      </top>
      <bottom/>
      <diagonal/>
    </border>
    <border>
      <left style="medium">
        <color theme="3"/>
      </left>
      <right style="medium">
        <color auto="1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theme="3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theme="3"/>
      </top>
      <bottom/>
      <diagonal/>
    </border>
  </borders>
  <cellStyleXfs count="289">
    <xf numFmtId="0" fontId="0" fillId="0" borderId="0"/>
    <xf numFmtId="0" fontId="7" fillId="0" borderId="0" applyNumberForma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6" fillId="0" borderId="0"/>
    <xf numFmtId="0" fontId="22" fillId="0" borderId="0"/>
    <xf numFmtId="0" fontId="28" fillId="0" borderId="0"/>
    <xf numFmtId="0" fontId="22" fillId="0" borderId="0"/>
    <xf numFmtId="0" fontId="31" fillId="0" borderId="0" applyNumberFormat="0" applyFill="0" applyBorder="0" applyAlignment="0" applyProtection="0"/>
    <xf numFmtId="0" fontId="6" fillId="0" borderId="0"/>
    <xf numFmtId="0" fontId="47" fillId="0" borderId="123" applyNumberFormat="0" applyFill="0" applyAlignment="0" applyProtection="0"/>
    <xf numFmtId="0" fontId="48" fillId="0" borderId="124" applyNumberFormat="0" applyFill="0" applyAlignment="0" applyProtection="0"/>
    <xf numFmtId="0" fontId="7" fillId="0" borderId="125" applyNumberFormat="0" applyFill="0" applyAlignment="0" applyProtection="0"/>
    <xf numFmtId="0" fontId="49" fillId="4" borderId="0" applyNumberFormat="0" applyBorder="0" applyAlignment="0" applyProtection="0"/>
    <xf numFmtId="0" fontId="50" fillId="5" borderId="0" applyNumberFormat="0" applyBorder="0" applyAlignment="0" applyProtection="0"/>
    <xf numFmtId="0" fontId="51" fillId="6" borderId="0" applyNumberFormat="0" applyBorder="0" applyAlignment="0" applyProtection="0"/>
    <xf numFmtId="0" fontId="52" fillId="7" borderId="126" applyNumberFormat="0" applyAlignment="0" applyProtection="0"/>
    <xf numFmtId="0" fontId="53" fillId="8" borderId="127" applyNumberFormat="0" applyAlignment="0" applyProtection="0"/>
    <xf numFmtId="0" fontId="54" fillId="8" borderId="126" applyNumberFormat="0" applyAlignment="0" applyProtection="0"/>
    <xf numFmtId="0" fontId="55" fillId="0" borderId="128" applyNumberFormat="0" applyFill="0" applyAlignment="0" applyProtection="0"/>
    <xf numFmtId="0" fontId="8" fillId="9" borderId="129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7" fillId="0" borderId="131" applyNumberFormat="0" applyFill="0" applyAlignment="0" applyProtection="0"/>
    <xf numFmtId="0" fontId="9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9" fillId="34" borderId="0" applyNumberFormat="0" applyBorder="0" applyAlignment="0" applyProtection="0"/>
    <xf numFmtId="0" fontId="22" fillId="0" borderId="0"/>
    <xf numFmtId="0" fontId="16" fillId="10" borderId="130" applyNumberFormat="0" applyFont="0" applyAlignment="0" applyProtection="0"/>
    <xf numFmtId="0" fontId="22" fillId="0" borderId="0"/>
    <xf numFmtId="0" fontId="16" fillId="10" borderId="130" applyNumberFormat="0" applyFont="0" applyAlignment="0" applyProtection="0"/>
    <xf numFmtId="0" fontId="16" fillId="10" borderId="130" applyNumberFormat="0" applyFont="0" applyAlignment="0" applyProtection="0"/>
    <xf numFmtId="0" fontId="16" fillId="10" borderId="130" applyNumberFormat="0" applyFont="0" applyAlignment="0" applyProtection="0"/>
    <xf numFmtId="0" fontId="22" fillId="0" borderId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3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10" borderId="130" applyNumberFormat="0" applyFont="0" applyAlignment="0" applyProtection="0"/>
    <xf numFmtId="0" fontId="16" fillId="17" borderId="0" applyNumberFormat="0" applyBorder="0" applyAlignment="0" applyProtection="0"/>
    <xf numFmtId="0" fontId="16" fillId="10" borderId="130" applyNumberFormat="0" applyFont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3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3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10" borderId="130" applyNumberFormat="0" applyFont="0" applyAlignment="0" applyProtection="0"/>
    <xf numFmtId="0" fontId="22" fillId="0" borderId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130" applyNumberFormat="0" applyFont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6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6" fillId="10" borderId="130" applyNumberFormat="0" applyFont="0" applyAlignment="0" applyProtection="0"/>
    <xf numFmtId="0" fontId="32" fillId="0" borderId="123" applyNumberFormat="0" applyFill="0" applyAlignment="0" applyProtection="0"/>
    <xf numFmtId="0" fontId="33" fillId="0" borderId="124" applyNumberFormat="0" applyFill="0" applyAlignment="0" applyProtection="0"/>
    <xf numFmtId="0" fontId="34" fillId="0" borderId="125" applyNumberFormat="0" applyFill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5" borderId="0" applyNumberFormat="0" applyBorder="0" applyAlignment="0" applyProtection="0"/>
    <xf numFmtId="0" fontId="37" fillId="6" borderId="0" applyNumberFormat="0" applyBorder="0" applyAlignment="0" applyProtection="0"/>
    <xf numFmtId="0" fontId="38" fillId="7" borderId="126" applyNumberFormat="0" applyAlignment="0" applyProtection="0"/>
    <xf numFmtId="0" fontId="39" fillId="8" borderId="127" applyNumberFormat="0" applyAlignment="0" applyProtection="0"/>
    <xf numFmtId="0" fontId="40" fillId="8" borderId="126" applyNumberFormat="0" applyAlignment="0" applyProtection="0"/>
    <xf numFmtId="0" fontId="41" fillId="0" borderId="128" applyNumberFormat="0" applyFill="0" applyAlignment="0" applyProtection="0"/>
    <xf numFmtId="0" fontId="42" fillId="9" borderId="129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31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5" fillId="0" borderId="0"/>
    <xf numFmtId="0" fontId="22" fillId="0" borderId="0"/>
    <xf numFmtId="0" fontId="5" fillId="10" borderId="130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8" fillId="0" borderId="0"/>
    <xf numFmtId="0" fontId="32" fillId="0" borderId="123" applyNumberFormat="0" applyFill="0" applyAlignment="0" applyProtection="0"/>
    <xf numFmtId="0" fontId="33" fillId="0" borderId="124" applyNumberFormat="0" applyFill="0" applyAlignment="0" applyProtection="0"/>
    <xf numFmtId="0" fontId="34" fillId="0" borderId="125" applyNumberFormat="0" applyFill="0" applyAlignment="0" applyProtection="0"/>
    <xf numFmtId="0" fontId="35" fillId="4" borderId="0" applyNumberFormat="0" applyBorder="0" applyAlignment="0" applyProtection="0"/>
    <xf numFmtId="0" fontId="36" fillId="5" borderId="0" applyNumberFormat="0" applyBorder="0" applyAlignment="0" applyProtection="0"/>
    <xf numFmtId="0" fontId="37" fillId="6" borderId="0" applyNumberFormat="0" applyBorder="0" applyAlignment="0" applyProtection="0"/>
    <xf numFmtId="0" fontId="38" fillId="7" borderId="126" applyNumberFormat="0" applyAlignment="0" applyProtection="0"/>
    <xf numFmtId="0" fontId="39" fillId="8" borderId="127" applyNumberFormat="0" applyAlignment="0" applyProtection="0"/>
    <xf numFmtId="0" fontId="40" fillId="8" borderId="126" applyNumberFormat="0" applyAlignment="0" applyProtection="0"/>
    <xf numFmtId="0" fontId="41" fillId="0" borderId="128" applyNumberFormat="0" applyFill="0" applyAlignment="0" applyProtection="0"/>
    <xf numFmtId="0" fontId="42" fillId="9" borderId="129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31" applyNumberFormat="0" applyFill="0" applyAlignment="0" applyProtection="0"/>
    <xf numFmtId="0" fontId="46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6" fillId="34" borderId="0" applyNumberFormat="0" applyBorder="0" applyAlignment="0" applyProtection="0"/>
    <xf numFmtId="0" fontId="4" fillId="0" borderId="0"/>
    <xf numFmtId="0" fontId="4" fillId="10" borderId="130" applyNumberFormat="0" applyFont="0" applyAlignment="0" applyProtection="0"/>
    <xf numFmtId="0" fontId="61" fillId="0" borderId="0"/>
    <xf numFmtId="0" fontId="22" fillId="0" borderId="0"/>
    <xf numFmtId="43" fontId="16" fillId="0" borderId="0" applyFont="0" applyFill="0" applyBorder="0" applyAlignment="0" applyProtection="0"/>
    <xf numFmtId="0" fontId="63" fillId="0" borderId="0"/>
    <xf numFmtId="0" fontId="3" fillId="10" borderId="130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65" fillId="0" borderId="0"/>
    <xf numFmtId="0" fontId="2" fillId="10" borderId="130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10" borderId="13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606">
    <xf numFmtId="0" fontId="0" fillId="0" borderId="0" xfId="0"/>
    <xf numFmtId="0" fontId="9" fillId="2" borderId="0" xfId="0" applyFont="1" applyFill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1"/>
    <xf numFmtId="0" fontId="10" fillId="0" borderId="0" xfId="1" applyFont="1"/>
    <xf numFmtId="0" fontId="9" fillId="2" borderId="0" xfId="0" applyFont="1" applyFill="1" applyAlignment="1">
      <alignment vertical="center"/>
    </xf>
    <xf numFmtId="164" fontId="8" fillId="2" borderId="0" xfId="0" applyNumberFormat="1" applyFont="1" applyFill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quotePrefix="1" applyFont="1" applyAlignment="1">
      <alignment horizontal="center" vertical="center"/>
    </xf>
    <xf numFmtId="0" fontId="12" fillId="0" borderId="5" xfId="0" quotePrefix="1" applyFont="1" applyBorder="1" applyAlignment="1">
      <alignment horizontal="center" vertical="center"/>
    </xf>
    <xf numFmtId="164" fontId="12" fillId="0" borderId="0" xfId="0" quotePrefix="1" applyNumberFormat="1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3" fontId="14" fillId="2" borderId="0" xfId="0" applyNumberFormat="1" applyFont="1" applyFill="1" applyAlignment="1">
      <alignment horizontal="right" vertical="center" wrapText="1"/>
    </xf>
    <xf numFmtId="3" fontId="14" fillId="2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3" fontId="12" fillId="0" borderId="6" xfId="0" applyNumberFormat="1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3" fontId="12" fillId="0" borderId="8" xfId="0" applyNumberFormat="1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3" fontId="12" fillId="0" borderId="10" xfId="0" applyNumberFormat="1" applyFont="1" applyBorder="1" applyAlignment="1">
      <alignment horizontal="right" vertical="center"/>
    </xf>
    <xf numFmtId="0" fontId="12" fillId="0" borderId="8" xfId="0" quotePrefix="1" applyFont="1" applyBorder="1" applyAlignment="1">
      <alignment horizontal="center" vertical="center"/>
    </xf>
    <xf numFmtId="0" fontId="12" fillId="0" borderId="6" xfId="0" quotePrefix="1" applyFont="1" applyBorder="1" applyAlignment="1">
      <alignment horizontal="center" vertical="center"/>
    </xf>
    <xf numFmtId="0" fontId="12" fillId="0" borderId="10" xfId="0" quotePrefix="1" applyFont="1" applyBorder="1" applyAlignment="1">
      <alignment horizontal="center" vertical="center"/>
    </xf>
    <xf numFmtId="164" fontId="12" fillId="0" borderId="6" xfId="0" quotePrefix="1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164" fontId="12" fillId="0" borderId="8" xfId="0" quotePrefix="1" applyNumberFormat="1" applyFont="1" applyBorder="1" applyAlignment="1">
      <alignment vertical="center"/>
    </xf>
    <xf numFmtId="3" fontId="12" fillId="0" borderId="8" xfId="0" applyNumberFormat="1" applyFont="1" applyBorder="1" applyAlignment="1">
      <alignment vertical="center"/>
    </xf>
    <xf numFmtId="164" fontId="12" fillId="0" borderId="10" xfId="0" quotePrefix="1" applyNumberFormat="1" applyFont="1" applyBorder="1" applyAlignment="1">
      <alignment vertical="center"/>
    </xf>
    <xf numFmtId="3" fontId="12" fillId="0" borderId="10" xfId="0" applyNumberFormat="1" applyFont="1" applyBorder="1" applyAlignment="1">
      <alignment vertical="center"/>
    </xf>
    <xf numFmtId="164" fontId="12" fillId="0" borderId="8" xfId="0" applyNumberFormat="1" applyFont="1" applyBorder="1" applyAlignment="1">
      <alignment vertical="center"/>
    </xf>
    <xf numFmtId="164" fontId="12" fillId="0" borderId="10" xfId="0" applyNumberFormat="1" applyFont="1" applyBorder="1" applyAlignment="1">
      <alignment vertical="center"/>
    </xf>
    <xf numFmtId="164" fontId="12" fillId="0" borderId="6" xfId="0" quotePrefix="1" applyNumberFormat="1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164" fontId="12" fillId="0" borderId="8" xfId="0" quotePrefix="1" applyNumberFormat="1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164" fontId="12" fillId="0" borderId="10" xfId="0" quotePrefix="1" applyNumberFormat="1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165" fontId="14" fillId="2" borderId="5" xfId="2" applyNumberFormat="1" applyFont="1" applyFill="1" applyBorder="1" applyAlignment="1">
      <alignment horizontal="center" vertical="center" wrapText="1"/>
    </xf>
    <xf numFmtId="165" fontId="14" fillId="2" borderId="0" xfId="2" applyNumberFormat="1" applyFont="1" applyFill="1" applyAlignment="1">
      <alignment horizontal="center" vertical="center" wrapText="1"/>
    </xf>
    <xf numFmtId="165" fontId="14" fillId="2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8" fillId="2" borderId="0" xfId="0" applyNumberFormat="1" applyFont="1" applyFill="1" applyAlignment="1">
      <alignment horizontal="center" vertical="center" wrapText="1"/>
    </xf>
    <xf numFmtId="165" fontId="12" fillId="0" borderId="6" xfId="2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9" fillId="0" borderId="8" xfId="0" applyFont="1" applyBorder="1" applyAlignment="1">
      <alignment vertical="center"/>
    </xf>
    <xf numFmtId="0" fontId="17" fillId="0" borderId="0" xfId="0" applyFont="1"/>
    <xf numFmtId="165" fontId="12" fillId="0" borderId="7" xfId="2" applyNumberFormat="1" applyFont="1" applyBorder="1" applyAlignment="1">
      <alignment horizontal="center" vertical="center"/>
    </xf>
    <xf numFmtId="165" fontId="0" fillId="0" borderId="0" xfId="2" applyNumberFormat="1" applyFont="1"/>
    <xf numFmtId="165" fontId="12" fillId="0" borderId="9" xfId="2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3" fontId="20" fillId="0" borderId="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12" fillId="0" borderId="0" xfId="0" applyNumberFormat="1" applyFont="1" applyBorder="1" applyAlignment="1">
      <alignment horizontal="right" vertical="center"/>
    </xf>
    <xf numFmtId="165" fontId="12" fillId="0" borderId="5" xfId="2" applyNumberFormat="1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13" xfId="0" applyBorder="1" applyAlignment="1">
      <alignment vertical="center"/>
    </xf>
    <xf numFmtId="3" fontId="12" fillId="0" borderId="13" xfId="0" applyNumberFormat="1" applyFont="1" applyBorder="1" applyAlignment="1">
      <alignment horizontal="right" vertical="center"/>
    </xf>
    <xf numFmtId="0" fontId="0" fillId="0" borderId="15" xfId="0" applyBorder="1" applyAlignment="1">
      <alignment vertical="center"/>
    </xf>
    <xf numFmtId="3" fontId="12" fillId="0" borderId="15" xfId="0" applyNumberFormat="1" applyFont="1" applyBorder="1" applyAlignment="1">
      <alignment horizontal="right" vertical="center"/>
    </xf>
    <xf numFmtId="165" fontId="12" fillId="0" borderId="14" xfId="2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3" fontId="12" fillId="0" borderId="17" xfId="0" applyNumberFormat="1" applyFont="1" applyBorder="1" applyAlignment="1">
      <alignment horizontal="right" vertical="center"/>
    </xf>
    <xf numFmtId="165" fontId="12" fillId="0" borderId="16" xfId="2" applyNumberFormat="1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3" fontId="12" fillId="0" borderId="18" xfId="0" applyNumberFormat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3" fontId="12" fillId="0" borderId="20" xfId="0" applyNumberFormat="1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3" fontId="12" fillId="0" borderId="22" xfId="0" applyNumberFormat="1" applyFont="1" applyBorder="1" applyAlignment="1">
      <alignment horizontal="right" vertical="center"/>
    </xf>
    <xf numFmtId="165" fontId="12" fillId="0" borderId="19" xfId="2" applyNumberFormat="1" applyFont="1" applyBorder="1" applyAlignment="1">
      <alignment horizontal="center" vertical="center"/>
    </xf>
    <xf numFmtId="165" fontId="12" fillId="0" borderId="21" xfId="2" applyNumberFormat="1" applyFont="1" applyBorder="1" applyAlignment="1">
      <alignment horizontal="center" vertical="center"/>
    </xf>
    <xf numFmtId="165" fontId="12" fillId="0" borderId="23" xfId="2" applyNumberFormat="1" applyFont="1" applyBorder="1" applyAlignment="1">
      <alignment horizontal="center" vertical="center"/>
    </xf>
    <xf numFmtId="0" fontId="21" fillId="0" borderId="20" xfId="3" applyBorder="1" applyAlignment="1" applyProtection="1">
      <alignment vertical="center"/>
    </xf>
    <xf numFmtId="0" fontId="22" fillId="3" borderId="15" xfId="0" applyFont="1" applyFill="1" applyBorder="1" applyAlignment="1">
      <alignment vertical="center"/>
    </xf>
    <xf numFmtId="0" fontId="23" fillId="3" borderId="15" xfId="0" applyFont="1" applyFill="1" applyBorder="1" applyAlignment="1">
      <alignment vertical="center"/>
    </xf>
    <xf numFmtId="3" fontId="24" fillId="3" borderId="15" xfId="0" applyNumberFormat="1" applyFont="1" applyFill="1" applyBorder="1" applyAlignment="1">
      <alignment horizontal="right" vertical="center" wrapText="1"/>
    </xf>
    <xf numFmtId="165" fontId="12" fillId="0" borderId="0" xfId="2" applyNumberFormat="1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3" fontId="12" fillId="0" borderId="26" xfId="0" applyNumberFormat="1" applyFont="1" applyBorder="1" applyAlignment="1">
      <alignment horizontal="right" vertical="center"/>
    </xf>
    <xf numFmtId="0" fontId="0" fillId="0" borderId="27" xfId="0" applyBorder="1" applyAlignment="1">
      <alignment vertical="center"/>
    </xf>
    <xf numFmtId="3" fontId="12" fillId="0" borderId="27" xfId="0" applyNumberFormat="1" applyFont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3" fontId="14" fillId="2" borderId="0" xfId="0" applyNumberFormat="1" applyFont="1" applyFill="1" applyBorder="1" applyAlignment="1">
      <alignment horizontal="right" vertical="center" wrapText="1"/>
    </xf>
    <xf numFmtId="165" fontId="14" fillId="2" borderId="0" xfId="2" applyNumberFormat="1" applyFont="1" applyFill="1" applyBorder="1" applyAlignment="1">
      <alignment horizontal="right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quotePrefix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165" fontId="14" fillId="2" borderId="0" xfId="2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0" fontId="12" fillId="0" borderId="30" xfId="0" quotePrefix="1" applyFont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 wrapText="1"/>
    </xf>
    <xf numFmtId="165" fontId="12" fillId="0" borderId="31" xfId="2" quotePrefix="1" applyNumberFormat="1" applyFont="1" applyBorder="1" applyAlignment="1">
      <alignment horizontal="center" vertical="center"/>
    </xf>
    <xf numFmtId="165" fontId="14" fillId="2" borderId="32" xfId="2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5" fontId="12" fillId="0" borderId="33" xfId="2" applyNumberFormat="1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3" fontId="14" fillId="2" borderId="34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165" fontId="12" fillId="0" borderId="5" xfId="0" quotePrefix="1" applyNumberFormat="1" applyFont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 wrapText="1"/>
    </xf>
    <xf numFmtId="165" fontId="12" fillId="0" borderId="7" xfId="0" applyNumberFormat="1" applyFont="1" applyBorder="1" applyAlignment="1">
      <alignment horizontal="center" vertical="center"/>
    </xf>
    <xf numFmtId="165" fontId="12" fillId="0" borderId="11" xfId="0" applyNumberFormat="1" applyFont="1" applyBorder="1" applyAlignment="1">
      <alignment horizontal="center" vertical="center"/>
    </xf>
    <xf numFmtId="165" fontId="14" fillId="2" borderId="5" xfId="0" applyNumberFormat="1" applyFont="1" applyFill="1" applyBorder="1" applyAlignment="1">
      <alignment horizontal="center" vertical="center" wrapText="1"/>
    </xf>
    <xf numFmtId="165" fontId="12" fillId="0" borderId="28" xfId="2" applyNumberFormat="1" applyFont="1" applyBorder="1" applyAlignment="1">
      <alignment horizontal="center" vertical="center"/>
    </xf>
    <xf numFmtId="0" fontId="13" fillId="0" borderId="4" xfId="0" applyFont="1" applyBorder="1" applyAlignment="1"/>
    <xf numFmtId="0" fontId="12" fillId="0" borderId="5" xfId="0" applyFont="1" applyBorder="1" applyAlignment="1">
      <alignment horizontal="center" vertical="center" wrapText="1"/>
    </xf>
    <xf numFmtId="3" fontId="11" fillId="0" borderId="0" xfId="0" applyNumberFormat="1" applyFont="1" applyAlignment="1">
      <alignment vertical="center"/>
    </xf>
    <xf numFmtId="3" fontId="11" fillId="0" borderId="4" xfId="0" applyNumberFormat="1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3" fontId="15" fillId="2" borderId="0" xfId="0" applyNumberFormat="1" applyFont="1" applyFill="1" applyAlignment="1">
      <alignment horizontal="right" vertical="center" wrapText="1"/>
    </xf>
    <xf numFmtId="3" fontId="15" fillId="2" borderId="4" xfId="0" applyNumberFormat="1" applyFont="1" applyFill="1" applyBorder="1" applyAlignment="1">
      <alignment horizontal="right" vertical="center" wrapText="1"/>
    </xf>
    <xf numFmtId="3" fontId="15" fillId="2" borderId="0" xfId="0" applyNumberFormat="1" applyFont="1" applyFill="1" applyBorder="1" applyAlignment="1">
      <alignment horizontal="right" vertical="center" wrapText="1"/>
    </xf>
    <xf numFmtId="3" fontId="15" fillId="2" borderId="1" xfId="0" applyNumberFormat="1" applyFont="1" applyFill="1" applyBorder="1" applyAlignment="1">
      <alignment horizontal="right" vertical="center" wrapText="1"/>
    </xf>
    <xf numFmtId="3" fontId="15" fillId="2" borderId="36" xfId="0" applyNumberFormat="1" applyFont="1" applyFill="1" applyBorder="1" applyAlignment="1">
      <alignment horizontal="right" vertical="center" wrapText="1"/>
    </xf>
    <xf numFmtId="3" fontId="15" fillId="2" borderId="37" xfId="0" applyNumberFormat="1" applyFont="1" applyFill="1" applyBorder="1" applyAlignment="1">
      <alignment horizontal="right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165" fontId="11" fillId="0" borderId="0" xfId="2" applyNumberFormat="1" applyFont="1" applyAlignment="1">
      <alignment horizontal="center"/>
    </xf>
    <xf numFmtId="165" fontId="11" fillId="0" borderId="41" xfId="2" applyNumberFormat="1" applyFont="1" applyBorder="1" applyAlignment="1">
      <alignment horizontal="center"/>
    </xf>
    <xf numFmtId="165" fontId="11" fillId="0" borderId="42" xfId="2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5" fontId="11" fillId="0" borderId="0" xfId="2" applyNumberFormat="1" applyFont="1" applyAlignment="1">
      <alignment horizontal="center" vertical="center"/>
    </xf>
    <xf numFmtId="165" fontId="11" fillId="0" borderId="43" xfId="2" applyNumberFormat="1" applyFont="1" applyBorder="1" applyAlignment="1">
      <alignment horizontal="center" vertical="center"/>
    </xf>
    <xf numFmtId="165" fontId="11" fillId="0" borderId="44" xfId="2" applyNumberFormat="1" applyFont="1" applyBorder="1" applyAlignment="1">
      <alignment horizontal="center" vertical="center"/>
    </xf>
    <xf numFmtId="0" fontId="0" fillId="2" borderId="0" xfId="0" applyFill="1"/>
    <xf numFmtId="0" fontId="12" fillId="0" borderId="0" xfId="0" applyFont="1" applyFill="1" applyAlignment="1">
      <alignment horizontal="center"/>
    </xf>
    <xf numFmtId="0" fontId="0" fillId="0" borderId="26" xfId="0" applyFill="1" applyBorder="1" applyAlignment="1">
      <alignment vertical="center"/>
    </xf>
    <xf numFmtId="3" fontId="14" fillId="2" borderId="0" xfId="2" applyNumberFormat="1" applyFont="1" applyFill="1" applyBorder="1" applyAlignment="1">
      <alignment horizontal="center" vertical="center" wrapText="1"/>
    </xf>
    <xf numFmtId="3" fontId="14" fillId="2" borderId="1" xfId="2" applyNumberFormat="1" applyFont="1" applyFill="1" applyBorder="1" applyAlignment="1">
      <alignment horizontal="center" vertical="center" wrapText="1"/>
    </xf>
    <xf numFmtId="3" fontId="18" fillId="0" borderId="6" xfId="0" applyNumberFormat="1" applyFont="1" applyFill="1" applyBorder="1" applyAlignment="1">
      <alignment horizontal="right" vertical="center"/>
    </xf>
    <xf numFmtId="0" fontId="22" fillId="3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vertical="center"/>
    </xf>
    <xf numFmtId="3" fontId="24" fillId="3" borderId="0" xfId="0" applyNumberFormat="1" applyFont="1" applyFill="1" applyBorder="1" applyAlignment="1">
      <alignment horizontal="right" vertical="center" wrapText="1"/>
    </xf>
    <xf numFmtId="165" fontId="24" fillId="3" borderId="5" xfId="2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3" fillId="0" borderId="0" xfId="0" applyFont="1" applyFill="1" applyBorder="1" applyAlignment="1"/>
    <xf numFmtId="165" fontId="12" fillId="0" borderId="20" xfId="2" applyNumberFormat="1" applyFont="1" applyBorder="1" applyAlignment="1">
      <alignment horizontal="center" vertical="center"/>
    </xf>
    <xf numFmtId="164" fontId="12" fillId="0" borderId="8" xfId="0" quotePrefix="1" applyNumberFormat="1" applyFont="1" applyBorder="1" applyAlignment="1">
      <alignment horizontal="right" vertical="center"/>
    </xf>
    <xf numFmtId="3" fontId="18" fillId="0" borderId="8" xfId="0" applyNumberFormat="1" applyFont="1" applyBorder="1" applyAlignment="1">
      <alignment horizontal="right" vertical="center"/>
    </xf>
    <xf numFmtId="3" fontId="12" fillId="0" borderId="8" xfId="0" applyNumberFormat="1" applyFont="1" applyBorder="1" applyAlignment="1">
      <alignment horizontal="right" vertical="center"/>
    </xf>
    <xf numFmtId="165" fontId="12" fillId="0" borderId="6" xfId="2" applyNumberFormat="1" applyFont="1" applyBorder="1" applyAlignment="1">
      <alignment vertical="center"/>
    </xf>
    <xf numFmtId="165" fontId="12" fillId="0" borderId="10" xfId="2" applyNumberFormat="1" applyFont="1" applyBorder="1" applyAlignment="1">
      <alignment vertical="center"/>
    </xf>
    <xf numFmtId="3" fontId="12" fillId="0" borderId="6" xfId="0" applyNumberFormat="1" applyFont="1" applyBorder="1" applyAlignment="1">
      <alignment horizontal="right" vertical="center"/>
    </xf>
    <xf numFmtId="3" fontId="12" fillId="0" borderId="10" xfId="0" applyNumberFormat="1" applyFont="1" applyBorder="1" applyAlignment="1">
      <alignment horizontal="right" vertical="center"/>
    </xf>
    <xf numFmtId="0" fontId="0" fillId="0" borderId="46" xfId="0" applyBorder="1"/>
    <xf numFmtId="0" fontId="12" fillId="0" borderId="47" xfId="0" quotePrefix="1" applyFont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 wrapText="1"/>
    </xf>
    <xf numFmtId="165" fontId="12" fillId="0" borderId="48" xfId="2" applyNumberFormat="1" applyFont="1" applyBorder="1" applyAlignment="1">
      <alignment horizontal="center" vertical="center"/>
    </xf>
    <xf numFmtId="165" fontId="12" fillId="0" borderId="49" xfId="2" applyNumberFormat="1" applyFont="1" applyBorder="1" applyAlignment="1">
      <alignment horizontal="center" vertical="center"/>
    </xf>
    <xf numFmtId="165" fontId="12" fillId="0" borderId="50" xfId="2" applyNumberFormat="1" applyFont="1" applyBorder="1" applyAlignment="1">
      <alignment horizontal="center" vertical="center"/>
    </xf>
    <xf numFmtId="165" fontId="14" fillId="2" borderId="47" xfId="2" applyNumberFormat="1" applyFont="1" applyFill="1" applyBorder="1" applyAlignment="1">
      <alignment horizontal="center" vertical="center" wrapText="1"/>
    </xf>
    <xf numFmtId="165" fontId="12" fillId="0" borderId="48" xfId="2" quotePrefix="1" applyNumberFormat="1" applyFont="1" applyBorder="1" applyAlignment="1">
      <alignment horizontal="center" vertical="center"/>
    </xf>
    <xf numFmtId="165" fontId="14" fillId="2" borderId="52" xfId="2" applyNumberFormat="1" applyFont="1" applyFill="1" applyBorder="1" applyAlignment="1">
      <alignment horizontal="center" vertical="center" wrapText="1"/>
    </xf>
    <xf numFmtId="3" fontId="14" fillId="2" borderId="54" xfId="0" applyNumberFormat="1" applyFont="1" applyFill="1" applyBorder="1" applyAlignment="1">
      <alignment horizontal="right" vertical="center" wrapText="1"/>
    </xf>
    <xf numFmtId="0" fontId="12" fillId="0" borderId="41" xfId="0" applyFont="1" applyBorder="1" applyAlignment="1">
      <alignment horizontal="center" vertical="center"/>
    </xf>
    <xf numFmtId="0" fontId="12" fillId="0" borderId="42" xfId="0" quotePrefix="1" applyFont="1" applyBorder="1" applyAlignment="1">
      <alignment horizontal="center" vertical="center"/>
    </xf>
    <xf numFmtId="3" fontId="12" fillId="0" borderId="56" xfId="0" applyNumberFormat="1" applyFont="1" applyBorder="1" applyAlignment="1">
      <alignment horizontal="right" vertical="center"/>
    </xf>
    <xf numFmtId="3" fontId="12" fillId="0" borderId="58" xfId="0" applyNumberFormat="1" applyFont="1" applyBorder="1" applyAlignment="1">
      <alignment horizontal="right" vertical="center"/>
    </xf>
    <xf numFmtId="3" fontId="12" fillId="0" borderId="60" xfId="0" applyNumberFormat="1" applyFont="1" applyBorder="1" applyAlignment="1">
      <alignment horizontal="right" vertical="center"/>
    </xf>
    <xf numFmtId="3" fontId="14" fillId="2" borderId="41" xfId="0" applyNumberFormat="1" applyFont="1" applyFill="1" applyBorder="1" applyAlignment="1">
      <alignment horizontal="right" vertical="center" wrapText="1"/>
    </xf>
    <xf numFmtId="165" fontId="12" fillId="0" borderId="57" xfId="2" applyNumberFormat="1" applyFont="1" applyBorder="1" applyAlignment="1">
      <alignment horizontal="center" vertical="center"/>
    </xf>
    <xf numFmtId="3" fontId="14" fillId="2" borderId="62" xfId="0" applyNumberFormat="1" applyFont="1" applyFill="1" applyBorder="1" applyAlignment="1">
      <alignment horizontal="right" vertical="center" wrapText="1"/>
    </xf>
    <xf numFmtId="3" fontId="14" fillId="2" borderId="63" xfId="0" applyNumberFormat="1" applyFont="1" applyFill="1" applyBorder="1" applyAlignment="1">
      <alignment horizontal="right" vertical="center" wrapText="1"/>
    </xf>
    <xf numFmtId="165" fontId="14" fillId="2" borderId="63" xfId="2" applyNumberFormat="1" applyFont="1" applyFill="1" applyBorder="1" applyAlignment="1">
      <alignment horizontal="right" vertical="center" wrapText="1"/>
    </xf>
    <xf numFmtId="0" fontId="12" fillId="0" borderId="66" xfId="0" applyFont="1" applyBorder="1" applyAlignment="1">
      <alignment horizontal="center" vertical="center"/>
    </xf>
    <xf numFmtId="0" fontId="8" fillId="2" borderId="66" xfId="0" applyFont="1" applyFill="1" applyBorder="1" applyAlignment="1">
      <alignment horizontal="center" vertical="center" wrapText="1"/>
    </xf>
    <xf numFmtId="3" fontId="12" fillId="0" borderId="67" xfId="0" applyNumberFormat="1" applyFont="1" applyBorder="1" applyAlignment="1">
      <alignment horizontal="right" vertical="center"/>
    </xf>
    <xf numFmtId="3" fontId="12" fillId="0" borderId="68" xfId="0" applyNumberFormat="1" applyFont="1" applyBorder="1" applyAlignment="1">
      <alignment horizontal="right" vertical="center"/>
    </xf>
    <xf numFmtId="3" fontId="12" fillId="0" borderId="69" xfId="0" applyNumberFormat="1" applyFont="1" applyBorder="1" applyAlignment="1">
      <alignment horizontal="right" vertical="center"/>
    </xf>
    <xf numFmtId="3" fontId="14" fillId="2" borderId="66" xfId="0" applyNumberFormat="1" applyFont="1" applyFill="1" applyBorder="1" applyAlignment="1">
      <alignment horizontal="right" vertical="center" wrapText="1"/>
    </xf>
    <xf numFmtId="3" fontId="14" fillId="2" borderId="70" xfId="0" applyNumberFormat="1" applyFont="1" applyFill="1" applyBorder="1" applyAlignment="1">
      <alignment horizontal="right" vertical="center" wrapText="1"/>
    </xf>
    <xf numFmtId="0" fontId="19" fillId="0" borderId="65" xfId="0" applyFont="1" applyBorder="1" applyAlignment="1">
      <alignment horizontal="center"/>
    </xf>
    <xf numFmtId="165" fontId="12" fillId="0" borderId="71" xfId="2" applyNumberFormat="1" applyFont="1" applyBorder="1" applyAlignment="1">
      <alignment horizontal="center" vertical="center"/>
    </xf>
    <xf numFmtId="165" fontId="12" fillId="0" borderId="47" xfId="2" applyNumberFormat="1" applyFont="1" applyBorder="1" applyAlignment="1">
      <alignment horizontal="center" vertical="center"/>
    </xf>
    <xf numFmtId="3" fontId="14" fillId="2" borderId="76" xfId="0" applyNumberFormat="1" applyFont="1" applyFill="1" applyBorder="1" applyAlignment="1">
      <alignment horizontal="right" vertical="center" wrapText="1"/>
    </xf>
    <xf numFmtId="3" fontId="12" fillId="0" borderId="77" xfId="0" applyNumberFormat="1" applyFont="1" applyBorder="1" applyAlignment="1">
      <alignment horizontal="right" vertical="center"/>
    </xf>
    <xf numFmtId="3" fontId="12" fillId="0" borderId="56" xfId="0" applyNumberFormat="1" applyFont="1" applyFill="1" applyBorder="1" applyAlignment="1">
      <alignment horizontal="right" vertical="center"/>
    </xf>
    <xf numFmtId="3" fontId="14" fillId="2" borderId="43" xfId="0" applyNumberFormat="1" applyFont="1" applyFill="1" applyBorder="1" applyAlignment="1">
      <alignment horizontal="right" vertical="center" wrapText="1"/>
    </xf>
    <xf numFmtId="165" fontId="14" fillId="2" borderId="42" xfId="2" applyNumberFormat="1" applyFont="1" applyFill="1" applyBorder="1" applyAlignment="1">
      <alignment horizontal="center" vertical="center" wrapText="1"/>
    </xf>
    <xf numFmtId="165" fontId="14" fillId="2" borderId="42" xfId="2" quotePrefix="1" applyNumberFormat="1" applyFont="1" applyFill="1" applyBorder="1" applyAlignment="1">
      <alignment horizontal="center" vertical="center" wrapText="1"/>
    </xf>
    <xf numFmtId="3" fontId="12" fillId="0" borderId="41" xfId="0" applyNumberFormat="1" applyFont="1" applyBorder="1" applyAlignment="1">
      <alignment horizontal="right" vertical="center"/>
    </xf>
    <xf numFmtId="165" fontId="12" fillId="0" borderId="42" xfId="2" applyNumberFormat="1" applyFont="1" applyBorder="1" applyAlignment="1">
      <alignment horizontal="center" vertical="center"/>
    </xf>
    <xf numFmtId="165" fontId="14" fillId="2" borderId="64" xfId="2" applyNumberFormat="1" applyFont="1" applyFill="1" applyBorder="1" applyAlignment="1">
      <alignment horizontal="center" vertical="center" wrapText="1"/>
    </xf>
    <xf numFmtId="3" fontId="14" fillId="2" borderId="83" xfId="0" applyNumberFormat="1" applyFont="1" applyFill="1" applyBorder="1" applyAlignment="1">
      <alignment horizontal="right" vertical="center" wrapText="1"/>
    </xf>
    <xf numFmtId="165" fontId="14" fillId="2" borderId="44" xfId="2" applyNumberFormat="1" applyFont="1" applyFill="1" applyBorder="1" applyAlignment="1">
      <alignment horizontal="center" vertical="center" wrapText="1"/>
    </xf>
    <xf numFmtId="3" fontId="12" fillId="0" borderId="66" xfId="0" applyNumberFormat="1" applyFont="1" applyBorder="1" applyAlignment="1">
      <alignment horizontal="right" vertical="center"/>
    </xf>
    <xf numFmtId="3" fontId="12" fillId="0" borderId="84" xfId="0" applyNumberFormat="1" applyFont="1" applyBorder="1" applyAlignment="1">
      <alignment horizontal="right" vertical="center"/>
    </xf>
    <xf numFmtId="165" fontId="12" fillId="0" borderId="59" xfId="2" applyNumberFormat="1" applyFont="1" applyBorder="1" applyAlignment="1">
      <alignment horizontal="center" vertical="center"/>
    </xf>
    <xf numFmtId="3" fontId="12" fillId="0" borderId="17" xfId="0" applyNumberFormat="1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165" fontId="14" fillId="2" borderId="63" xfId="2" applyNumberFormat="1" applyFont="1" applyFill="1" applyBorder="1" applyAlignment="1">
      <alignment horizontal="center" vertical="center" wrapText="1"/>
    </xf>
    <xf numFmtId="165" fontId="12" fillId="0" borderId="85" xfId="2" applyNumberFormat="1" applyFont="1" applyBorder="1" applyAlignment="1">
      <alignment horizontal="center" vertical="center"/>
    </xf>
    <xf numFmtId="165" fontId="12" fillId="0" borderId="86" xfId="2" applyNumberFormat="1" applyFont="1" applyBorder="1" applyAlignment="1">
      <alignment horizontal="center" vertical="center"/>
    </xf>
    <xf numFmtId="165" fontId="12" fillId="0" borderId="87" xfId="2" applyNumberFormat="1" applyFont="1" applyBorder="1" applyAlignment="1">
      <alignment horizontal="center" vertical="center"/>
    </xf>
    <xf numFmtId="165" fontId="12" fillId="0" borderId="88" xfId="2" applyNumberFormat="1" applyFont="1" applyBorder="1" applyAlignment="1">
      <alignment horizontal="center" vertical="center"/>
    </xf>
    <xf numFmtId="165" fontId="14" fillId="2" borderId="90" xfId="2" applyNumberFormat="1" applyFont="1" applyFill="1" applyBorder="1" applyAlignment="1">
      <alignment horizontal="center" vertical="center" wrapText="1"/>
    </xf>
    <xf numFmtId="165" fontId="14" fillId="2" borderId="91" xfId="2" applyNumberFormat="1" applyFont="1" applyFill="1" applyBorder="1" applyAlignment="1">
      <alignment horizontal="center" vertical="center" wrapText="1"/>
    </xf>
    <xf numFmtId="165" fontId="12" fillId="0" borderId="92" xfId="2" applyNumberFormat="1" applyFont="1" applyBorder="1" applyAlignment="1">
      <alignment horizontal="center" vertical="center"/>
    </xf>
    <xf numFmtId="165" fontId="24" fillId="3" borderId="72" xfId="2" applyNumberFormat="1" applyFont="1" applyFill="1" applyBorder="1" applyAlignment="1">
      <alignment horizontal="center" vertical="center" wrapText="1"/>
    </xf>
    <xf numFmtId="165" fontId="14" fillId="2" borderId="51" xfId="2" applyNumberFormat="1" applyFont="1" applyFill="1" applyBorder="1" applyAlignment="1">
      <alignment horizontal="center" vertical="center" wrapText="1"/>
    </xf>
    <xf numFmtId="3" fontId="12" fillId="0" borderId="93" xfId="0" applyNumberFormat="1" applyFont="1" applyBorder="1" applyAlignment="1">
      <alignment horizontal="right" vertical="center"/>
    </xf>
    <xf numFmtId="3" fontId="12" fillId="0" borderId="94" xfId="0" applyNumberFormat="1" applyFont="1" applyBorder="1" applyAlignment="1">
      <alignment horizontal="right" vertical="center"/>
    </xf>
    <xf numFmtId="3" fontId="12" fillId="0" borderId="95" xfId="0" applyNumberFormat="1" applyFont="1" applyBorder="1" applyAlignment="1">
      <alignment horizontal="right" vertical="center"/>
    </xf>
    <xf numFmtId="3" fontId="12" fillId="0" borderId="96" xfId="0" applyNumberFormat="1" applyFont="1" applyBorder="1" applyAlignment="1">
      <alignment horizontal="right" vertical="center"/>
    </xf>
    <xf numFmtId="3" fontId="14" fillId="2" borderId="97" xfId="0" applyNumberFormat="1" applyFont="1" applyFill="1" applyBorder="1" applyAlignment="1">
      <alignment horizontal="right" vertical="center" wrapText="1"/>
    </xf>
    <xf numFmtId="3" fontId="18" fillId="0" borderId="56" xfId="0" applyNumberFormat="1" applyFont="1" applyFill="1" applyBorder="1" applyAlignment="1">
      <alignment horizontal="right" vertical="center"/>
    </xf>
    <xf numFmtId="3" fontId="12" fillId="0" borderId="100" xfId="0" applyNumberFormat="1" applyFont="1" applyBorder="1" applyAlignment="1">
      <alignment horizontal="right" vertical="center"/>
    </xf>
    <xf numFmtId="3" fontId="12" fillId="0" borderId="102" xfId="0" applyNumberFormat="1" applyFont="1" applyBorder="1" applyAlignment="1">
      <alignment horizontal="right" vertical="center"/>
    </xf>
    <xf numFmtId="3" fontId="12" fillId="0" borderId="104" xfId="0" applyNumberFormat="1" applyFont="1" applyBorder="1" applyAlignment="1">
      <alignment horizontal="right" vertical="center"/>
    </xf>
    <xf numFmtId="3" fontId="12" fillId="0" borderId="106" xfId="0" applyNumberFormat="1" applyFont="1" applyBorder="1" applyAlignment="1">
      <alignment horizontal="right" vertical="center"/>
    </xf>
    <xf numFmtId="3" fontId="24" fillId="3" borderId="66" xfId="0" applyNumberFormat="1" applyFont="1" applyFill="1" applyBorder="1" applyAlignment="1">
      <alignment horizontal="right" vertical="center" wrapText="1"/>
    </xf>
    <xf numFmtId="3" fontId="24" fillId="3" borderId="75" xfId="0" applyNumberFormat="1" applyFont="1" applyFill="1" applyBorder="1" applyAlignment="1">
      <alignment horizontal="right" vertical="center" wrapText="1"/>
    </xf>
    <xf numFmtId="165" fontId="12" fillId="0" borderId="101" xfId="2" applyNumberFormat="1" applyFont="1" applyBorder="1" applyAlignment="1">
      <alignment horizontal="center" vertical="center"/>
    </xf>
    <xf numFmtId="165" fontId="12" fillId="0" borderId="107" xfId="2" applyNumberFormat="1" applyFont="1" applyBorder="1" applyAlignment="1">
      <alignment horizontal="center" vertical="center"/>
    </xf>
    <xf numFmtId="3" fontId="24" fillId="3" borderId="41" xfId="0" applyNumberFormat="1" applyFont="1" applyFill="1" applyBorder="1" applyAlignment="1">
      <alignment horizontal="right" vertical="center" wrapText="1"/>
    </xf>
    <xf numFmtId="3" fontId="24" fillId="3" borderId="78" xfId="0" applyNumberFormat="1" applyFont="1" applyFill="1" applyBorder="1" applyAlignment="1">
      <alignment horizontal="right" vertical="center" wrapText="1"/>
    </xf>
    <xf numFmtId="0" fontId="0" fillId="0" borderId="46" xfId="0" applyBorder="1" applyAlignment="1">
      <alignment horizontal="center"/>
    </xf>
    <xf numFmtId="3" fontId="12" fillId="0" borderId="67" xfId="0" applyNumberFormat="1" applyFont="1" applyBorder="1" applyAlignment="1">
      <alignment vertical="center"/>
    </xf>
    <xf numFmtId="3" fontId="12" fillId="0" borderId="68" xfId="0" applyNumberFormat="1" applyFont="1" applyBorder="1" applyAlignment="1">
      <alignment vertical="center"/>
    </xf>
    <xf numFmtId="3" fontId="12" fillId="0" borderId="69" xfId="0" applyNumberFormat="1" applyFont="1" applyBorder="1" applyAlignment="1">
      <alignment vertical="center"/>
    </xf>
    <xf numFmtId="3" fontId="14" fillId="2" borderId="66" xfId="0" applyNumberFormat="1" applyFont="1" applyFill="1" applyBorder="1" applyAlignment="1">
      <alignment horizontal="center" vertical="center" wrapText="1"/>
    </xf>
    <xf numFmtId="3" fontId="14" fillId="2" borderId="70" xfId="0" applyNumberFormat="1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 vertical="center" wrapText="1"/>
    </xf>
    <xf numFmtId="3" fontId="14" fillId="2" borderId="54" xfId="0" applyNumberFormat="1" applyFont="1" applyFill="1" applyBorder="1" applyAlignment="1">
      <alignment horizontal="center" vertical="center" wrapText="1"/>
    </xf>
    <xf numFmtId="3" fontId="12" fillId="0" borderId="56" xfId="0" applyNumberFormat="1" applyFont="1" applyBorder="1" applyAlignment="1">
      <alignment vertical="center"/>
    </xf>
    <xf numFmtId="3" fontId="12" fillId="0" borderId="58" xfId="0" applyNumberFormat="1" applyFont="1" applyBorder="1" applyAlignment="1">
      <alignment vertical="center"/>
    </xf>
    <xf numFmtId="3" fontId="12" fillId="0" borderId="60" xfId="0" applyNumberFormat="1" applyFont="1" applyBorder="1" applyAlignment="1">
      <alignment vertical="center"/>
    </xf>
    <xf numFmtId="3" fontId="14" fillId="2" borderId="41" xfId="0" applyNumberFormat="1" applyFont="1" applyFill="1" applyBorder="1" applyAlignment="1">
      <alignment horizontal="center" vertical="center" wrapText="1"/>
    </xf>
    <xf numFmtId="3" fontId="14" fillId="2" borderId="62" xfId="0" applyNumberFormat="1" applyFont="1" applyFill="1" applyBorder="1" applyAlignment="1">
      <alignment horizontal="center" vertical="center" wrapText="1"/>
    </xf>
    <xf numFmtId="3" fontId="14" fillId="2" borderId="63" xfId="0" applyNumberFormat="1" applyFont="1" applyFill="1" applyBorder="1" applyAlignment="1">
      <alignment horizontal="center" vertical="center" wrapText="1"/>
    </xf>
    <xf numFmtId="165" fontId="12" fillId="0" borderId="108" xfId="2" applyNumberFormat="1" applyFont="1" applyBorder="1" applyAlignment="1">
      <alignment horizontal="center" vertical="center"/>
    </xf>
    <xf numFmtId="165" fontId="12" fillId="0" borderId="109" xfId="2" applyNumberFormat="1" applyFont="1" applyBorder="1" applyAlignment="1">
      <alignment horizontal="center" vertical="center"/>
    </xf>
    <xf numFmtId="165" fontId="12" fillId="0" borderId="109" xfId="2" quotePrefix="1" applyNumberFormat="1" applyFont="1" applyBorder="1" applyAlignment="1">
      <alignment horizontal="center" vertical="center"/>
    </xf>
    <xf numFmtId="165" fontId="12" fillId="0" borderId="110" xfId="2" applyNumberFormat="1" applyFont="1" applyBorder="1" applyAlignment="1">
      <alignment horizontal="center" vertical="center"/>
    </xf>
    <xf numFmtId="165" fontId="14" fillId="2" borderId="73" xfId="2" applyNumberFormat="1" applyFont="1" applyFill="1" applyBorder="1" applyAlignment="1">
      <alignment horizontal="center" vertical="center" wrapText="1"/>
    </xf>
    <xf numFmtId="0" fontId="12" fillId="0" borderId="108" xfId="0" quotePrefix="1" applyFont="1" applyBorder="1" applyAlignment="1">
      <alignment horizontal="center" vertical="center"/>
    </xf>
    <xf numFmtId="0" fontId="12" fillId="0" borderId="110" xfId="0" quotePrefix="1" applyFont="1" applyBorder="1" applyAlignment="1">
      <alignment horizontal="center" vertical="center"/>
    </xf>
    <xf numFmtId="0" fontId="14" fillId="2" borderId="73" xfId="0" quotePrefix="1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2" fillId="0" borderId="41" xfId="0" applyNumberFormat="1" applyFont="1" applyBorder="1" applyAlignment="1">
      <alignment horizontal="center" vertical="center"/>
    </xf>
    <xf numFmtId="3" fontId="8" fillId="2" borderId="41" xfId="0" applyNumberFormat="1" applyFont="1" applyFill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 wrapText="1"/>
    </xf>
    <xf numFmtId="165" fontId="12" fillId="0" borderId="108" xfId="2" quotePrefix="1" applyNumberFormat="1" applyFont="1" applyBorder="1" applyAlignment="1">
      <alignment horizontal="center" vertical="center"/>
    </xf>
    <xf numFmtId="165" fontId="14" fillId="2" borderId="73" xfId="2" quotePrefix="1" applyNumberFormat="1" applyFont="1" applyFill="1" applyBorder="1" applyAlignment="1">
      <alignment horizontal="center" vertical="center" wrapText="1"/>
    </xf>
    <xf numFmtId="0" fontId="12" fillId="0" borderId="57" xfId="0" quotePrefix="1" applyFont="1" applyBorder="1" applyAlignment="1">
      <alignment horizontal="center" vertical="center"/>
    </xf>
    <xf numFmtId="0" fontId="12" fillId="0" borderId="61" xfId="0" quotePrefix="1" applyFont="1" applyBorder="1" applyAlignment="1">
      <alignment horizontal="center" vertical="center"/>
    </xf>
    <xf numFmtId="0" fontId="14" fillId="2" borderId="0" xfId="0" quotePrefix="1" applyFont="1" applyFill="1" applyBorder="1" applyAlignment="1">
      <alignment horizontal="center" vertical="center" wrapText="1"/>
    </xf>
    <xf numFmtId="0" fontId="14" fillId="2" borderId="42" xfId="0" quotePrefix="1" applyFont="1" applyFill="1" applyBorder="1" applyAlignment="1">
      <alignment horizontal="center" vertical="center" wrapText="1"/>
    </xf>
    <xf numFmtId="0" fontId="14" fillId="2" borderId="112" xfId="0" quotePrefix="1" applyFont="1" applyFill="1" applyBorder="1" applyAlignment="1">
      <alignment horizontal="center" vertical="center" wrapText="1"/>
    </xf>
    <xf numFmtId="0" fontId="12" fillId="0" borderId="59" xfId="0" quotePrefix="1" applyFont="1" applyBorder="1" applyAlignment="1">
      <alignment horizontal="center" vertical="center"/>
    </xf>
    <xf numFmtId="165" fontId="14" fillId="2" borderId="112" xfId="2" applyNumberFormat="1" applyFont="1" applyFill="1" applyBorder="1" applyAlignment="1">
      <alignment horizontal="center" vertical="center" wrapText="1"/>
    </xf>
    <xf numFmtId="9" fontId="14" fillId="2" borderId="0" xfId="2" applyFont="1" applyFill="1" applyBorder="1" applyAlignment="1">
      <alignment horizontal="center" vertical="center" wrapText="1"/>
    </xf>
    <xf numFmtId="0" fontId="25" fillId="0" borderId="101" xfId="6" applyFont="1" applyBorder="1"/>
    <xf numFmtId="0" fontId="22" fillId="0" borderId="105" xfId="10" applyFont="1" applyBorder="1"/>
    <xf numFmtId="0" fontId="0" fillId="0" borderId="117" xfId="0" applyBorder="1" applyAlignment="1">
      <alignment vertical="center"/>
    </xf>
    <xf numFmtId="3" fontId="12" fillId="0" borderId="116" xfId="0" applyNumberFormat="1" applyFont="1" applyBorder="1" applyAlignment="1">
      <alignment horizontal="right" vertical="center"/>
    </xf>
    <xf numFmtId="3" fontId="12" fillId="0" borderId="117" xfId="0" applyNumberFormat="1" applyFont="1" applyBorder="1" applyAlignment="1">
      <alignment horizontal="right" vertical="center"/>
    </xf>
    <xf numFmtId="165" fontId="12" fillId="0" borderId="119" xfId="2" applyNumberFormat="1" applyFont="1" applyBorder="1" applyAlignment="1">
      <alignment horizontal="center" vertical="center"/>
    </xf>
    <xf numFmtId="165" fontId="12" fillId="0" borderId="87" xfId="2" quotePrefix="1" applyNumberFormat="1" applyFont="1" applyBorder="1" applyAlignment="1">
      <alignment horizontal="center" vertical="center"/>
    </xf>
    <xf numFmtId="0" fontId="22" fillId="0" borderId="18" xfId="4" applyBorder="1"/>
    <xf numFmtId="3" fontId="12" fillId="0" borderId="98" xfId="0" applyNumberFormat="1" applyFont="1" applyFill="1" applyBorder="1" applyAlignment="1">
      <alignment horizontal="right" vertical="center"/>
    </xf>
    <xf numFmtId="165" fontId="12" fillId="0" borderId="18" xfId="2" quotePrefix="1" applyNumberFormat="1" applyFont="1" applyBorder="1" applyAlignment="1">
      <alignment horizontal="center" vertical="center"/>
    </xf>
    <xf numFmtId="165" fontId="12" fillId="0" borderId="99" xfId="2" quotePrefix="1" applyNumberFormat="1" applyFont="1" applyBorder="1" applyAlignment="1">
      <alignment horizontal="center" vertical="center"/>
    </xf>
    <xf numFmtId="0" fontId="0" fillId="0" borderId="27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3" fontId="12" fillId="0" borderId="100" xfId="0" applyNumberFormat="1" applyFont="1" applyFill="1" applyBorder="1" applyAlignment="1">
      <alignment horizontal="right" vertical="center"/>
    </xf>
    <xf numFmtId="165" fontId="18" fillId="0" borderId="27" xfId="2" applyNumberFormat="1" applyFont="1" applyFill="1" applyBorder="1" applyAlignment="1">
      <alignment horizontal="center" vertical="center" wrapText="1"/>
    </xf>
    <xf numFmtId="165" fontId="12" fillId="0" borderId="26" xfId="2" applyNumberFormat="1" applyFont="1" applyBorder="1" applyAlignment="1">
      <alignment horizontal="center" vertical="center"/>
    </xf>
    <xf numFmtId="165" fontId="12" fillId="0" borderId="50" xfId="2" quotePrefix="1" applyNumberFormat="1" applyFont="1" applyBorder="1" applyAlignment="1">
      <alignment horizontal="center" vertical="center"/>
    </xf>
    <xf numFmtId="165" fontId="14" fillId="2" borderId="47" xfId="2" quotePrefix="1" applyNumberFormat="1" applyFont="1" applyFill="1" applyBorder="1" applyAlignment="1">
      <alignment horizontal="center" vertical="center" wrapText="1"/>
    </xf>
    <xf numFmtId="165" fontId="24" fillId="3" borderId="89" xfId="2" applyNumberFormat="1" applyFont="1" applyFill="1" applyBorder="1" applyAlignment="1">
      <alignment horizontal="center" vertical="center" wrapText="1"/>
    </xf>
    <xf numFmtId="165" fontId="12" fillId="0" borderId="31" xfId="2" applyNumberFormat="1" applyFont="1" applyBorder="1" applyAlignment="1">
      <alignment horizontal="center" vertical="center"/>
    </xf>
    <xf numFmtId="165" fontId="12" fillId="0" borderId="73" xfId="2" applyNumberFormat="1" applyFont="1" applyBorder="1" applyAlignment="1">
      <alignment horizontal="center" vertical="center"/>
    </xf>
    <xf numFmtId="165" fontId="14" fillId="2" borderId="38" xfId="2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0" fontId="8" fillId="2" borderId="47" xfId="0" applyFont="1" applyFill="1" applyBorder="1" applyAlignment="1">
      <alignment horizontal="center" vertical="center" shrinkToFit="1"/>
    </xf>
    <xf numFmtId="3" fontId="12" fillId="0" borderId="120" xfId="2" applyNumberFormat="1" applyFont="1" applyBorder="1" applyAlignment="1">
      <alignment horizontal="right" vertical="center"/>
    </xf>
    <xf numFmtId="0" fontId="8" fillId="2" borderId="66" xfId="0" applyFont="1" applyFill="1" applyBorder="1" applyAlignment="1">
      <alignment horizontal="center" vertical="center" shrinkToFit="1"/>
    </xf>
    <xf numFmtId="0" fontId="8" fillId="2" borderId="41" xfId="0" applyFont="1" applyFill="1" applyBorder="1" applyAlignment="1">
      <alignment horizontal="center" vertical="center" shrinkToFit="1"/>
    </xf>
    <xf numFmtId="164" fontId="12" fillId="0" borderId="0" xfId="0" quotePrefix="1" applyNumberFormat="1" applyFont="1" applyBorder="1" applyAlignment="1">
      <alignment horizontal="center" vertical="center"/>
    </xf>
    <xf numFmtId="3" fontId="14" fillId="2" borderId="70" xfId="0" applyNumberFormat="1" applyFont="1" applyFill="1" applyBorder="1" applyAlignment="1">
      <alignment vertical="center" wrapText="1"/>
    </xf>
    <xf numFmtId="165" fontId="12" fillId="0" borderId="5" xfId="2" applyNumberFormat="1" applyFont="1" applyBorder="1" applyAlignment="1">
      <alignment horizontal="center" vertical="center" shrinkToFit="1"/>
    </xf>
    <xf numFmtId="164" fontId="12" fillId="0" borderId="8" xfId="0" quotePrefix="1" applyNumberFormat="1" applyFont="1" applyFill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165" fontId="19" fillId="0" borderId="39" xfId="0" applyNumberFormat="1" applyFont="1" applyBorder="1" applyAlignment="1">
      <alignment horizontal="center"/>
    </xf>
    <xf numFmtId="165" fontId="12" fillId="0" borderId="41" xfId="0" applyNumberFormat="1" applyFont="1" applyBorder="1" applyAlignment="1">
      <alignment horizontal="center" vertical="center"/>
    </xf>
    <xf numFmtId="165" fontId="8" fillId="2" borderId="41" xfId="0" applyNumberFormat="1" applyFont="1" applyFill="1" applyBorder="1" applyAlignment="1">
      <alignment horizontal="center" vertical="center" wrapText="1"/>
    </xf>
    <xf numFmtId="165" fontId="14" fillId="2" borderId="41" xfId="0" applyNumberFormat="1" applyFont="1" applyFill="1" applyBorder="1" applyAlignment="1">
      <alignment horizontal="center" vertical="center" wrapText="1"/>
    </xf>
    <xf numFmtId="165" fontId="12" fillId="0" borderId="56" xfId="0" applyNumberFormat="1" applyFont="1" applyBorder="1" applyAlignment="1">
      <alignment horizontal="center" vertical="center"/>
    </xf>
    <xf numFmtId="165" fontId="12" fillId="0" borderId="60" xfId="0" applyNumberFormat="1" applyFont="1" applyBorder="1" applyAlignment="1">
      <alignment horizontal="center" vertical="center"/>
    </xf>
    <xf numFmtId="165" fontId="12" fillId="0" borderId="6" xfId="0" applyNumberFormat="1" applyFont="1" applyBorder="1" applyAlignment="1">
      <alignment horizontal="center" vertical="center"/>
    </xf>
    <xf numFmtId="165" fontId="14" fillId="2" borderId="0" xfId="0" applyNumberFormat="1" applyFont="1" applyFill="1" applyBorder="1" applyAlignment="1">
      <alignment horizontal="center" vertical="center" wrapText="1"/>
    </xf>
    <xf numFmtId="165" fontId="12" fillId="0" borderId="10" xfId="0" applyNumberFormat="1" applyFont="1" applyBorder="1" applyAlignment="1">
      <alignment horizontal="center" vertical="center"/>
    </xf>
    <xf numFmtId="165" fontId="14" fillId="2" borderId="63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Border="1" applyAlignment="1">
      <alignment horizontal="center" vertical="center"/>
    </xf>
    <xf numFmtId="0" fontId="17" fillId="0" borderId="65" xfId="0" quotePrefix="1" applyFont="1" applyBorder="1" applyAlignment="1">
      <alignment horizontal="center"/>
    </xf>
    <xf numFmtId="0" fontId="12" fillId="0" borderId="122" xfId="0" quotePrefix="1" applyFont="1" applyBorder="1" applyAlignment="1">
      <alignment horizontal="center" vertical="center"/>
    </xf>
    <xf numFmtId="165" fontId="12" fillId="0" borderId="0" xfId="2" quotePrefix="1" applyNumberFormat="1" applyFont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165" fontId="24" fillId="0" borderId="0" xfId="2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4" fontId="22" fillId="0" borderId="0" xfId="0" applyNumberFormat="1" applyFont="1" applyFill="1" applyAlignment="1">
      <alignment vertical="center"/>
    </xf>
    <xf numFmtId="3" fontId="22" fillId="0" borderId="0" xfId="0" applyNumberFormat="1" applyFont="1" applyFill="1"/>
    <xf numFmtId="4" fontId="12" fillId="0" borderId="0" xfId="0" applyNumberFormat="1" applyFont="1" applyBorder="1" applyAlignment="1">
      <alignment vertical="center"/>
    </xf>
    <xf numFmtId="4" fontId="0" fillId="0" borderId="0" xfId="0" applyNumberFormat="1" applyBorder="1"/>
    <xf numFmtId="9" fontId="14" fillId="2" borderId="42" xfId="2" applyFont="1" applyFill="1" applyBorder="1" applyAlignment="1">
      <alignment horizontal="center" vertical="center" wrapText="1"/>
    </xf>
    <xf numFmtId="165" fontId="12" fillId="0" borderId="105" xfId="2" quotePrefix="1" applyNumberFormat="1" applyFont="1" applyBorder="1" applyAlignment="1">
      <alignment horizontal="center" vertical="center"/>
    </xf>
    <xf numFmtId="4" fontId="12" fillId="0" borderId="0" xfId="0" applyNumberFormat="1" applyFont="1" applyFill="1" applyBorder="1" applyAlignment="1">
      <alignment vertical="center"/>
    </xf>
    <xf numFmtId="165" fontId="12" fillId="0" borderId="8" xfId="2" applyNumberFormat="1" applyFont="1" applyBorder="1" applyAlignment="1">
      <alignment horizontal="center" vertical="center"/>
    </xf>
    <xf numFmtId="0" fontId="22" fillId="0" borderId="6" xfId="0" applyFont="1" applyBorder="1" applyAlignment="1">
      <alignment vertical="center"/>
    </xf>
    <xf numFmtId="3" fontId="18" fillId="0" borderId="67" xfId="0" applyNumberFormat="1" applyFont="1" applyBorder="1" applyAlignment="1">
      <alignment horizontal="right" vertical="center"/>
    </xf>
    <xf numFmtId="3" fontId="18" fillId="0" borderId="56" xfId="0" applyNumberFormat="1" applyFont="1" applyBorder="1" applyAlignment="1">
      <alignment horizontal="right" vertical="center"/>
    </xf>
    <xf numFmtId="3" fontId="18" fillId="0" borderId="6" xfId="0" applyNumberFormat="1" applyFont="1" applyBorder="1" applyAlignment="1">
      <alignment horizontal="right" vertical="center"/>
    </xf>
    <xf numFmtId="165" fontId="18" fillId="0" borderId="48" xfId="2" applyNumberFormat="1" applyFont="1" applyBorder="1" applyAlignment="1">
      <alignment horizontal="center" vertical="center"/>
    </xf>
    <xf numFmtId="0" fontId="18" fillId="0" borderId="0" xfId="0" quotePrefix="1" applyFont="1" applyAlignment="1">
      <alignment horizontal="center"/>
    </xf>
    <xf numFmtId="0" fontId="22" fillId="0" borderId="0" xfId="0" applyFont="1"/>
    <xf numFmtId="0" fontId="22" fillId="0" borderId="8" xfId="0" applyFont="1" applyBorder="1" applyAlignment="1">
      <alignment vertical="center"/>
    </xf>
    <xf numFmtId="0" fontId="18" fillId="0" borderId="0" xfId="0" applyFont="1" applyAlignment="1">
      <alignment horizontal="center"/>
    </xf>
    <xf numFmtId="0" fontId="22" fillId="0" borderId="10" xfId="0" applyFont="1" applyBorder="1" applyAlignment="1">
      <alignment vertical="center"/>
    </xf>
    <xf numFmtId="3" fontId="18" fillId="0" borderId="69" xfId="0" applyNumberFormat="1" applyFont="1" applyBorder="1" applyAlignment="1">
      <alignment horizontal="right" vertical="center"/>
    </xf>
    <xf numFmtId="3" fontId="18" fillId="0" borderId="60" xfId="0" applyNumberFormat="1" applyFont="1" applyBorder="1" applyAlignment="1">
      <alignment horizontal="right" vertical="center"/>
    </xf>
    <xf numFmtId="165" fontId="18" fillId="0" borderId="49" xfId="2" applyNumberFormat="1" applyFont="1" applyBorder="1" applyAlignment="1">
      <alignment horizontal="center" vertical="center"/>
    </xf>
    <xf numFmtId="3" fontId="18" fillId="0" borderId="10" xfId="0" applyNumberFormat="1" applyFont="1" applyBorder="1" applyAlignment="1">
      <alignment horizontal="right" vertical="center"/>
    </xf>
    <xf numFmtId="165" fontId="18" fillId="0" borderId="50" xfId="2" applyNumberFormat="1" applyFont="1" applyBorder="1" applyAlignment="1">
      <alignment horizontal="center" vertical="center"/>
    </xf>
    <xf numFmtId="0" fontId="22" fillId="0" borderId="13" xfId="0" applyFont="1" applyBorder="1" applyAlignment="1">
      <alignment vertical="center"/>
    </xf>
    <xf numFmtId="3" fontId="18" fillId="0" borderId="13" xfId="0" applyNumberFormat="1" applyFont="1" applyBorder="1" applyAlignment="1">
      <alignment horizontal="right" vertical="center"/>
    </xf>
    <xf numFmtId="165" fontId="18" fillId="0" borderId="71" xfId="2" applyNumberFormat="1" applyFont="1" applyBorder="1" applyAlignment="1">
      <alignment horizontal="center" vertical="center"/>
    </xf>
    <xf numFmtId="0" fontId="22" fillId="0" borderId="15" xfId="0" applyFont="1" applyBorder="1" applyAlignment="1">
      <alignment vertical="center"/>
    </xf>
    <xf numFmtId="3" fontId="18" fillId="0" borderId="75" xfId="0" applyNumberFormat="1" applyFont="1" applyBorder="1" applyAlignment="1">
      <alignment horizontal="right" vertical="center"/>
    </xf>
    <xf numFmtId="3" fontId="18" fillId="0" borderId="78" xfId="0" applyNumberFormat="1" applyFont="1" applyBorder="1" applyAlignment="1">
      <alignment horizontal="right" vertical="center"/>
    </xf>
    <xf numFmtId="3" fontId="18" fillId="0" borderId="15" xfId="0" applyNumberFormat="1" applyFont="1" applyBorder="1" applyAlignment="1">
      <alignment horizontal="right" vertical="center"/>
    </xf>
    <xf numFmtId="165" fontId="18" fillId="0" borderId="80" xfId="2" applyNumberFormat="1" applyFont="1" applyBorder="1" applyAlignment="1">
      <alignment horizontal="center" vertical="center"/>
    </xf>
    <xf numFmtId="165" fontId="18" fillId="0" borderId="72" xfId="2" quotePrefix="1" applyNumberFormat="1" applyFont="1" applyBorder="1" applyAlignment="1">
      <alignment horizontal="center" vertical="center"/>
    </xf>
    <xf numFmtId="0" fontId="22" fillId="0" borderId="6" xfId="0" applyFont="1" applyFill="1" applyBorder="1" applyAlignment="1">
      <alignment vertical="center"/>
    </xf>
    <xf numFmtId="3" fontId="18" fillId="0" borderId="67" xfId="0" applyNumberFormat="1" applyFont="1" applyFill="1" applyBorder="1" applyAlignment="1">
      <alignment horizontal="right" vertical="center"/>
    </xf>
    <xf numFmtId="0" fontId="22" fillId="0" borderId="114" xfId="5" applyFont="1" applyFill="1" applyBorder="1"/>
    <xf numFmtId="165" fontId="18" fillId="0" borderId="6" xfId="2" applyNumberFormat="1" applyFont="1" applyFill="1" applyBorder="1" applyAlignment="1">
      <alignment horizontal="center" vertical="center"/>
    </xf>
    <xf numFmtId="165" fontId="18" fillId="0" borderId="57" xfId="2" quotePrefix="1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3" fontId="18" fillId="0" borderId="117" xfId="0" applyNumberFormat="1" applyFont="1" applyFill="1" applyBorder="1" applyAlignment="1">
      <alignment horizontal="right" vertical="center"/>
    </xf>
    <xf numFmtId="165" fontId="18" fillId="0" borderId="117" xfId="2" applyNumberFormat="1" applyFont="1" applyFill="1" applyBorder="1" applyAlignment="1">
      <alignment horizontal="center" vertical="center"/>
    </xf>
    <xf numFmtId="165" fontId="18" fillId="0" borderId="114" xfId="2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right" vertical="center"/>
    </xf>
    <xf numFmtId="165" fontId="18" fillId="0" borderId="47" xfId="2" applyNumberFormat="1" applyFont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165" fontId="18" fillId="0" borderId="57" xfId="2" applyNumberFormat="1" applyFont="1" applyFill="1" applyBorder="1" applyAlignment="1">
      <alignment horizontal="center" vertical="center"/>
    </xf>
    <xf numFmtId="0" fontId="18" fillId="0" borderId="0" xfId="0" quotePrefix="1" applyFont="1" applyFill="1" applyAlignment="1">
      <alignment horizontal="center" shrinkToFit="1"/>
    </xf>
    <xf numFmtId="165" fontId="18" fillId="0" borderId="6" xfId="2" quotePrefix="1" applyNumberFormat="1" applyFont="1" applyFill="1" applyBorder="1" applyAlignment="1">
      <alignment horizontal="center" vertical="center"/>
    </xf>
    <xf numFmtId="0" fontId="18" fillId="0" borderId="0" xfId="0" quotePrefix="1" applyFont="1" applyFill="1" applyAlignment="1">
      <alignment horizontal="center"/>
    </xf>
    <xf numFmtId="0" fontId="22" fillId="0" borderId="17" xfId="0" applyFont="1" applyBorder="1" applyAlignment="1">
      <alignment vertical="center"/>
    </xf>
    <xf numFmtId="3" fontId="18" fillId="0" borderId="17" xfId="0" applyNumberFormat="1" applyFont="1" applyFill="1" applyBorder="1" applyAlignment="1">
      <alignment horizontal="right" vertical="center"/>
    </xf>
    <xf numFmtId="165" fontId="18" fillId="0" borderId="42" xfId="2" applyNumberFormat="1" applyFont="1" applyFill="1" applyBorder="1" applyAlignment="1">
      <alignment horizontal="center" vertical="center"/>
    </xf>
    <xf numFmtId="165" fontId="18" fillId="0" borderId="80" xfId="2" applyNumberFormat="1" applyFont="1" applyFill="1" applyBorder="1" applyAlignment="1">
      <alignment horizontal="center" vertical="center"/>
    </xf>
    <xf numFmtId="0" fontId="22" fillId="0" borderId="18" xfId="0" applyFont="1" applyBorder="1" applyAlignment="1">
      <alignment vertical="center"/>
    </xf>
    <xf numFmtId="3" fontId="18" fillId="0" borderId="93" xfId="0" applyNumberFormat="1" applyFont="1" applyBorder="1" applyAlignment="1">
      <alignment horizontal="right" vertical="center"/>
    </xf>
    <xf numFmtId="3" fontId="18" fillId="0" borderId="98" xfId="0" applyNumberFormat="1" applyFont="1" applyBorder="1" applyAlignment="1">
      <alignment horizontal="right" vertical="center"/>
    </xf>
    <xf numFmtId="3" fontId="18" fillId="0" borderId="18" xfId="0" applyNumberFormat="1" applyFont="1" applyBorder="1" applyAlignment="1">
      <alignment horizontal="right" vertical="center"/>
    </xf>
    <xf numFmtId="165" fontId="18" fillId="0" borderId="99" xfId="2" applyNumberFormat="1" applyFont="1" applyBorder="1" applyAlignment="1">
      <alignment horizontal="center" vertical="center"/>
    </xf>
    <xf numFmtId="165" fontId="18" fillId="0" borderId="101" xfId="2" applyNumberFormat="1" applyFont="1" applyBorder="1" applyAlignment="1">
      <alignment horizontal="center" vertical="center"/>
    </xf>
    <xf numFmtId="3" fontId="18" fillId="0" borderId="84" xfId="0" applyNumberFormat="1" applyFont="1" applyBorder="1" applyAlignment="1">
      <alignment horizontal="right" vertical="center"/>
    </xf>
    <xf numFmtId="3" fontId="18" fillId="0" borderId="81" xfId="0" applyNumberFormat="1" applyFont="1" applyBorder="1" applyAlignment="1">
      <alignment horizontal="right" vertical="center"/>
    </xf>
    <xf numFmtId="3" fontId="18" fillId="0" borderId="17" xfId="0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165" fontId="18" fillId="0" borderId="8" xfId="2" applyNumberFormat="1" applyFont="1" applyBorder="1" applyAlignment="1">
      <alignment horizontal="center" vertical="center"/>
    </xf>
    <xf numFmtId="165" fontId="18" fillId="0" borderId="7" xfId="2" applyNumberFormat="1" applyFont="1" applyFill="1" applyBorder="1" applyAlignment="1">
      <alignment horizontal="center" vertical="center"/>
    </xf>
    <xf numFmtId="165" fontId="12" fillId="0" borderId="11" xfId="2" applyNumberFormat="1" applyFont="1" applyBorder="1" applyAlignment="1">
      <alignment horizontal="center" vertical="center"/>
    </xf>
    <xf numFmtId="0" fontId="59" fillId="0" borderId="0" xfId="0" applyFont="1" applyAlignment="1">
      <alignment horizontal="center"/>
    </xf>
    <xf numFmtId="0" fontId="59" fillId="0" borderId="0" xfId="0" quotePrefix="1" applyFont="1" applyAlignment="1">
      <alignment horizontal="center"/>
    </xf>
    <xf numFmtId="0" fontId="60" fillId="0" borderId="0" xfId="0" applyFont="1" applyAlignment="1">
      <alignment horizontal="center"/>
    </xf>
    <xf numFmtId="3" fontId="12" fillId="0" borderId="8" xfId="0" applyNumberFormat="1" applyFont="1" applyBorder="1" applyAlignment="1">
      <alignment horizontal="center" vertical="center"/>
    </xf>
    <xf numFmtId="165" fontId="14" fillId="2" borderId="133" xfId="2" applyNumberFormat="1" applyFont="1" applyFill="1" applyBorder="1" applyAlignment="1">
      <alignment horizontal="center" vertical="center" wrapText="1"/>
    </xf>
    <xf numFmtId="3" fontId="14" fillId="2" borderId="134" xfId="0" applyNumberFormat="1" applyFont="1" applyFill="1" applyBorder="1" applyAlignment="1">
      <alignment horizontal="right" vertical="center" wrapText="1"/>
    </xf>
    <xf numFmtId="165" fontId="14" fillId="2" borderId="135" xfId="2" applyNumberFormat="1" applyFont="1" applyFill="1" applyBorder="1" applyAlignment="1">
      <alignment horizontal="center" vertical="center" wrapText="1"/>
    </xf>
    <xf numFmtId="3" fontId="14" fillId="2" borderId="0" xfId="2" applyNumberFormat="1" applyFont="1" applyFill="1" applyBorder="1" applyAlignment="1">
      <alignment horizontal="right" vertical="center" wrapText="1"/>
    </xf>
    <xf numFmtId="3" fontId="14" fillId="2" borderId="132" xfId="0" applyNumberFormat="1" applyFont="1" applyFill="1" applyBorder="1" applyAlignment="1">
      <alignment horizontal="center" vertical="center" wrapText="1"/>
    </xf>
    <xf numFmtId="165" fontId="18" fillId="0" borderId="7" xfId="2" applyNumberFormat="1" applyFont="1" applyBorder="1" applyAlignment="1">
      <alignment horizontal="center" vertical="center"/>
    </xf>
    <xf numFmtId="165" fontId="18" fillId="0" borderId="19" xfId="2" applyNumberFormat="1" applyFont="1" applyBorder="1" applyAlignment="1">
      <alignment horizontal="center" vertical="center"/>
    </xf>
    <xf numFmtId="3" fontId="12" fillId="0" borderId="0" xfId="0" applyNumberFormat="1" applyFont="1" applyBorder="1"/>
    <xf numFmtId="3" fontId="12" fillId="0" borderId="0" xfId="0" applyNumberFormat="1" applyFont="1"/>
    <xf numFmtId="0" fontId="22" fillId="0" borderId="0" xfId="0" applyFont="1" applyBorder="1"/>
    <xf numFmtId="3" fontId="18" fillId="35" borderId="77" xfId="0" applyNumberFormat="1" applyFont="1" applyFill="1" applyBorder="1" applyAlignment="1">
      <alignment horizontal="right" vertical="center"/>
    </xf>
    <xf numFmtId="0" fontId="0" fillId="0" borderId="0" xfId="0" applyBorder="1"/>
    <xf numFmtId="3" fontId="18" fillId="0" borderId="136" xfId="0" applyNumberFormat="1" applyFont="1" applyBorder="1" applyAlignment="1">
      <alignment horizontal="right" vertical="center"/>
    </xf>
    <xf numFmtId="0" fontId="22" fillId="0" borderId="0" xfId="10" applyFont="1" applyBorder="1"/>
    <xf numFmtId="3" fontId="12" fillId="0" borderId="6" xfId="0" applyNumberFormat="1" applyFont="1" applyBorder="1" applyAlignment="1">
      <alignment horizontal="center" vertical="center"/>
    </xf>
    <xf numFmtId="165" fontId="12" fillId="0" borderId="118" xfId="2" applyNumberFormat="1" applyFont="1" applyBorder="1" applyAlignment="1">
      <alignment horizontal="center" vertical="center"/>
    </xf>
    <xf numFmtId="165" fontId="12" fillId="0" borderId="25" xfId="2" applyNumberFormat="1" applyFont="1" applyBorder="1" applyAlignment="1">
      <alignment horizontal="center" vertical="center"/>
    </xf>
    <xf numFmtId="43" fontId="0" fillId="0" borderId="0" xfId="247" applyFont="1"/>
    <xf numFmtId="0" fontId="22" fillId="0" borderId="141" xfId="0" applyFont="1" applyBorder="1" applyAlignment="1">
      <alignment vertical="center"/>
    </xf>
    <xf numFmtId="0" fontId="22" fillId="0" borderId="142" xfId="0" applyFont="1" applyBorder="1" applyAlignment="1">
      <alignment vertical="center"/>
    </xf>
    <xf numFmtId="0" fontId="24" fillId="0" borderId="0" xfId="0" applyFont="1" applyFill="1" applyAlignment="1">
      <alignment horizontal="center"/>
    </xf>
    <xf numFmtId="165" fontId="62" fillId="2" borderId="56" xfId="0" applyNumberFormat="1" applyFont="1" applyFill="1" applyBorder="1" applyAlignment="1">
      <alignment horizontal="center" vertical="center"/>
    </xf>
    <xf numFmtId="165" fontId="18" fillId="0" borderId="13" xfId="2" quotePrefix="1" applyNumberFormat="1" applyFont="1" applyBorder="1" applyAlignment="1">
      <alignment horizontal="center" vertical="center"/>
    </xf>
    <xf numFmtId="165" fontId="12" fillId="0" borderId="57" xfId="2" quotePrefix="1" applyNumberFormat="1" applyFont="1" applyBorder="1" applyAlignment="1">
      <alignment horizontal="center" vertical="center"/>
    </xf>
    <xf numFmtId="43" fontId="12" fillId="0" borderId="0" xfId="247" applyFont="1"/>
    <xf numFmtId="166" fontId="12" fillId="0" borderId="0" xfId="247" applyNumberFormat="1" applyFont="1"/>
    <xf numFmtId="167" fontId="12" fillId="0" borderId="0" xfId="247" applyNumberFormat="1" applyFont="1"/>
    <xf numFmtId="167" fontId="12" fillId="0" borderId="0" xfId="0" applyNumberFormat="1" applyFont="1"/>
    <xf numFmtId="165" fontId="12" fillId="0" borderId="12" xfId="2" applyNumberFormat="1" applyFont="1" applyBorder="1" applyAlignment="1">
      <alignment horizontal="center" vertical="center"/>
    </xf>
    <xf numFmtId="43" fontId="0" fillId="0" borderId="0" xfId="0" applyNumberFormat="1"/>
    <xf numFmtId="9" fontId="12" fillId="0" borderId="27" xfId="2" applyNumberFormat="1" applyFont="1" applyBorder="1" applyAlignment="1">
      <alignment horizontal="center" vertical="center"/>
    </xf>
    <xf numFmtId="165" fontId="0" fillId="0" borderId="49" xfId="2" applyNumberFormat="1" applyFont="1" applyBorder="1" applyAlignment="1">
      <alignment horizontal="center" vertical="center"/>
    </xf>
    <xf numFmtId="165" fontId="18" fillId="35" borderId="47" xfId="2" applyNumberFormat="1" applyFont="1" applyFill="1" applyBorder="1" applyAlignment="1">
      <alignment horizontal="center" vertical="center" wrapText="1"/>
    </xf>
    <xf numFmtId="167" fontId="14" fillId="2" borderId="63" xfId="247" applyNumberFormat="1" applyFont="1" applyFill="1" applyBorder="1" applyAlignment="1">
      <alignment horizontal="right" vertical="center" wrapText="1"/>
    </xf>
    <xf numFmtId="165" fontId="62" fillId="2" borderId="69" xfId="0" applyNumberFormat="1" applyFont="1" applyFill="1" applyBorder="1" applyAlignment="1">
      <alignment horizontal="center" vertical="center"/>
    </xf>
    <xf numFmtId="165" fontId="18" fillId="0" borderId="57" xfId="2" quotePrefix="1" applyNumberFormat="1" applyFont="1" applyBorder="1" applyAlignment="1">
      <alignment horizontal="center" vertical="center"/>
    </xf>
    <xf numFmtId="165" fontId="18" fillId="0" borderId="80" xfId="2" quotePrefix="1" applyNumberFormat="1" applyFont="1" applyBorder="1" applyAlignment="1">
      <alignment horizontal="center" vertical="center"/>
    </xf>
    <xf numFmtId="165" fontId="18" fillId="0" borderId="42" xfId="2" quotePrefix="1" applyNumberFormat="1" applyFont="1" applyBorder="1" applyAlignment="1">
      <alignment horizontal="center" vertical="center"/>
    </xf>
    <xf numFmtId="4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vertical="center"/>
    </xf>
    <xf numFmtId="165" fontId="12" fillId="0" borderId="58" xfId="0" applyNumberFormat="1" applyFont="1" applyBorder="1" applyAlignment="1">
      <alignment horizontal="center" vertical="center"/>
    </xf>
    <xf numFmtId="165" fontId="12" fillId="0" borderId="69" xfId="0" applyNumberFormat="1" applyFont="1" applyBorder="1" applyAlignment="1">
      <alignment horizontal="center" vertical="center"/>
    </xf>
    <xf numFmtId="165" fontId="18" fillId="0" borderId="15" xfId="2" quotePrefix="1" applyNumberFormat="1" applyFont="1" applyBorder="1" applyAlignment="1">
      <alignment horizontal="center" vertical="center"/>
    </xf>
    <xf numFmtId="165" fontId="12" fillId="0" borderId="27" xfId="2" quotePrefix="1" applyNumberFormat="1" applyFont="1" applyBorder="1" applyAlignment="1">
      <alignment horizontal="center" vertical="center"/>
    </xf>
    <xf numFmtId="165" fontId="24" fillId="0" borderId="89" xfId="2" applyNumberFormat="1" applyFont="1" applyFill="1" applyBorder="1" applyAlignment="1">
      <alignment horizontal="center" vertical="center" wrapText="1"/>
    </xf>
    <xf numFmtId="165" fontId="24" fillId="0" borderId="47" xfId="2" applyNumberFormat="1" applyFont="1" applyFill="1" applyBorder="1" applyAlignment="1">
      <alignment horizontal="center" vertical="center" wrapText="1"/>
    </xf>
    <xf numFmtId="0" fontId="13" fillId="0" borderId="144" xfId="0" applyFont="1" applyBorder="1" applyAlignment="1">
      <alignment horizontal="center"/>
    </xf>
    <xf numFmtId="0" fontId="12" fillId="0" borderId="145" xfId="0" quotePrefix="1" applyFont="1" applyBorder="1" applyAlignment="1">
      <alignment horizontal="center" vertical="center"/>
    </xf>
    <xf numFmtId="165" fontId="18" fillId="0" borderId="146" xfId="2" quotePrefix="1" applyNumberFormat="1" applyFont="1" applyBorder="1" applyAlignment="1">
      <alignment horizontal="center" vertical="center"/>
    </xf>
    <xf numFmtId="165" fontId="14" fillId="2" borderId="61" xfId="2" applyNumberFormat="1" applyFont="1" applyFill="1" applyBorder="1" applyAlignment="1">
      <alignment horizontal="center" vertical="center" wrapText="1"/>
    </xf>
    <xf numFmtId="0" fontId="19" fillId="0" borderId="65" xfId="0" applyFont="1" applyFill="1" applyBorder="1" applyAlignment="1">
      <alignment horizontal="center"/>
    </xf>
    <xf numFmtId="165" fontId="18" fillId="0" borderId="57" xfId="2" applyNumberFormat="1" applyFont="1" applyBorder="1" applyAlignment="1">
      <alignment horizontal="center" vertical="center"/>
    </xf>
    <xf numFmtId="165" fontId="18" fillId="0" borderId="61" xfId="2" quotePrefix="1" applyNumberFormat="1" applyFont="1" applyBorder="1" applyAlignment="1">
      <alignment horizontal="center" vertical="center"/>
    </xf>
    <xf numFmtId="165" fontId="18" fillId="0" borderId="79" xfId="2" applyNumberFormat="1" applyFont="1" applyBorder="1" applyAlignment="1">
      <alignment horizontal="center" vertical="center"/>
    </xf>
    <xf numFmtId="165" fontId="18" fillId="0" borderId="42" xfId="2" quotePrefix="1" applyNumberFormat="1" applyFont="1" applyFill="1" applyBorder="1" applyAlignment="1">
      <alignment horizontal="center" vertical="center"/>
    </xf>
    <xf numFmtId="165" fontId="18" fillId="0" borderId="147" xfId="2" quotePrefix="1" applyNumberFormat="1" applyFont="1" applyBorder="1" applyAlignment="1">
      <alignment horizontal="center" vertical="center"/>
    </xf>
    <xf numFmtId="3" fontId="18" fillId="0" borderId="41" xfId="0" applyNumberFormat="1" applyFont="1" applyBorder="1" applyAlignment="1">
      <alignment horizontal="right" vertical="center"/>
    </xf>
    <xf numFmtId="3" fontId="18" fillId="0" borderId="13" xfId="0" applyNumberFormat="1" applyFont="1" applyFill="1" applyBorder="1" applyAlignment="1">
      <alignment horizontal="right" vertical="center"/>
    </xf>
    <xf numFmtId="3" fontId="18" fillId="0" borderId="148" xfId="0" applyNumberFormat="1" applyFont="1" applyFill="1" applyBorder="1" applyAlignment="1">
      <alignment horizontal="right" vertical="center"/>
    </xf>
    <xf numFmtId="165" fontId="18" fillId="0" borderId="82" xfId="2" applyNumberFormat="1" applyFont="1" applyFill="1" applyBorder="1" applyAlignment="1">
      <alignment horizontal="center" vertical="center"/>
    </xf>
    <xf numFmtId="165" fontId="18" fillId="0" borderId="6" xfId="2" applyNumberFormat="1" applyFont="1" applyBorder="1" applyAlignment="1">
      <alignment horizontal="center" vertical="center"/>
    </xf>
    <xf numFmtId="165" fontId="18" fillId="0" borderId="10" xfId="2" applyNumberFormat="1" applyFont="1" applyBorder="1" applyAlignment="1">
      <alignment horizontal="center" vertical="center"/>
    </xf>
    <xf numFmtId="165" fontId="18" fillId="0" borderId="6" xfId="2" quotePrefix="1" applyNumberFormat="1" applyFont="1" applyBorder="1" applyAlignment="1">
      <alignment horizontal="center" vertical="center"/>
    </xf>
    <xf numFmtId="165" fontId="18" fillId="0" borderId="136" xfId="2" quotePrefix="1" applyNumberFormat="1" applyFont="1" applyBorder="1" applyAlignment="1">
      <alignment horizontal="center" vertical="center"/>
    </xf>
    <xf numFmtId="165" fontId="18" fillId="0" borderId="0" xfId="2" quotePrefix="1" applyNumberFormat="1" applyFont="1" applyFill="1" applyBorder="1" applyAlignment="1">
      <alignment horizontal="center" vertical="center"/>
    </xf>
    <xf numFmtId="165" fontId="14" fillId="2" borderId="83" xfId="2" applyNumberFormat="1" applyFont="1" applyFill="1" applyBorder="1" applyAlignment="1">
      <alignment horizontal="center" vertical="center" wrapText="1"/>
    </xf>
    <xf numFmtId="165" fontId="18" fillId="0" borderId="17" xfId="2" applyNumberFormat="1" applyFont="1" applyFill="1" applyBorder="1" applyAlignment="1">
      <alignment horizontal="center" vertical="center"/>
    </xf>
    <xf numFmtId="165" fontId="18" fillId="0" borderId="18" xfId="2" quotePrefix="1" applyNumberFormat="1" applyFont="1" applyBorder="1" applyAlignment="1">
      <alignment horizontal="center" vertical="center"/>
    </xf>
    <xf numFmtId="165" fontId="18" fillId="0" borderId="17" xfId="2" quotePrefix="1" applyNumberFormat="1" applyFont="1" applyBorder="1" applyAlignment="1">
      <alignment horizontal="center" vertical="center"/>
    </xf>
    <xf numFmtId="165" fontId="18" fillId="0" borderId="0" xfId="2" quotePrefix="1" applyNumberFormat="1" applyFont="1" applyBorder="1" applyAlignment="1">
      <alignment horizontal="center" vertical="center"/>
    </xf>
    <xf numFmtId="165" fontId="58" fillId="0" borderId="0" xfId="2" applyNumberFormat="1" applyFont="1" applyFill="1" applyBorder="1" applyAlignment="1">
      <alignment horizontal="center" vertical="center"/>
    </xf>
    <xf numFmtId="165" fontId="12" fillId="0" borderId="17" xfId="2" applyNumberFormat="1" applyFont="1" applyBorder="1" applyAlignment="1">
      <alignment horizontal="center" vertical="center"/>
    </xf>
    <xf numFmtId="165" fontId="18" fillId="0" borderId="137" xfId="2" applyNumberFormat="1" applyFont="1" applyBorder="1" applyAlignment="1">
      <alignment horizontal="center" vertical="center"/>
    </xf>
    <xf numFmtId="165" fontId="18" fillId="0" borderId="138" xfId="2" applyNumberFormat="1" applyFont="1" applyBorder="1" applyAlignment="1">
      <alignment horizontal="center" vertical="center"/>
    </xf>
    <xf numFmtId="165" fontId="18" fillId="0" borderId="139" xfId="2" applyNumberFormat="1" applyFont="1" applyBorder="1" applyAlignment="1">
      <alignment horizontal="center" vertical="center"/>
    </xf>
    <xf numFmtId="165" fontId="18" fillId="0" borderId="85" xfId="2" applyNumberFormat="1" applyFont="1" applyBorder="1" applyAlignment="1">
      <alignment horizontal="center" vertical="center"/>
    </xf>
    <xf numFmtId="9" fontId="18" fillId="0" borderId="86" xfId="2" applyNumberFormat="1" applyFont="1" applyBorder="1" applyAlignment="1">
      <alignment horizontal="center" vertical="center"/>
    </xf>
    <xf numFmtId="3" fontId="12" fillId="0" borderId="81" xfId="0" applyNumberFormat="1" applyFont="1" applyFill="1" applyBorder="1" applyAlignment="1">
      <alignment horizontal="right" vertical="center"/>
    </xf>
    <xf numFmtId="165" fontId="12" fillId="0" borderId="10" xfId="2" applyNumberFormat="1" applyFont="1" applyBorder="1" applyAlignment="1">
      <alignment horizontal="center" vertical="center"/>
    </xf>
    <xf numFmtId="43" fontId="12" fillId="0" borderId="0" xfId="247" applyFont="1" applyAlignment="1">
      <alignment horizontal="center"/>
    </xf>
    <xf numFmtId="165" fontId="12" fillId="0" borderId="61" xfId="2" applyNumberFormat="1" applyFont="1" applyBorder="1" applyAlignment="1">
      <alignment horizontal="center" vertical="center"/>
    </xf>
    <xf numFmtId="3" fontId="12" fillId="0" borderId="6" xfId="0" applyNumberFormat="1" applyFont="1" applyFill="1" applyBorder="1" applyAlignment="1">
      <alignment vertical="center"/>
    </xf>
    <xf numFmtId="3" fontId="12" fillId="0" borderId="8" xfId="0" applyNumberFormat="1" applyFont="1" applyFill="1" applyBorder="1" applyAlignment="1">
      <alignment vertical="center"/>
    </xf>
    <xf numFmtId="3" fontId="12" fillId="0" borderId="10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3" fontId="12" fillId="0" borderId="20" xfId="0" applyNumberFormat="1" applyFont="1" applyFill="1" applyBorder="1" applyAlignment="1">
      <alignment vertical="center"/>
    </xf>
    <xf numFmtId="3" fontId="12" fillId="0" borderId="8" xfId="0" applyNumberFormat="1" applyFont="1" applyFill="1" applyBorder="1" applyAlignment="1">
      <alignment horizontal="center" vertical="center"/>
    </xf>
    <xf numFmtId="3" fontId="12" fillId="0" borderId="10" xfId="0" applyNumberFormat="1" applyFont="1" applyFill="1" applyBorder="1" applyAlignment="1">
      <alignment horizontal="center" vertical="center"/>
    </xf>
    <xf numFmtId="3" fontId="12" fillId="0" borderId="26" xfId="0" applyNumberFormat="1" applyFont="1" applyFill="1" applyBorder="1" applyAlignment="1">
      <alignment vertical="center"/>
    </xf>
    <xf numFmtId="165" fontId="12" fillId="0" borderId="9" xfId="2" applyNumberFormat="1" applyFont="1" applyFill="1" applyBorder="1" applyAlignment="1">
      <alignment horizontal="center" vertical="center"/>
    </xf>
    <xf numFmtId="3" fontId="12" fillId="0" borderId="8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8" fillId="0" borderId="66" xfId="0" applyNumberFormat="1" applyFont="1" applyBorder="1" applyAlignment="1">
      <alignment horizontal="right" vertical="center"/>
    </xf>
    <xf numFmtId="3" fontId="18" fillId="0" borderId="149" xfId="0" applyNumberFormat="1" applyFont="1" applyBorder="1" applyAlignment="1">
      <alignment horizontal="right" vertical="center"/>
    </xf>
    <xf numFmtId="3" fontId="12" fillId="0" borderId="150" xfId="0" applyNumberFormat="1" applyFont="1" applyBorder="1" applyAlignment="1">
      <alignment horizontal="right" vertical="center"/>
    </xf>
    <xf numFmtId="3" fontId="12" fillId="0" borderId="151" xfId="0" applyNumberFormat="1" applyFont="1" applyBorder="1" applyAlignment="1">
      <alignment horizontal="right" vertical="center"/>
    </xf>
    <xf numFmtId="3" fontId="12" fillId="0" borderId="74" xfId="0" applyNumberFormat="1" applyFont="1" applyBorder="1" applyAlignment="1">
      <alignment horizontal="right" vertical="center"/>
    </xf>
    <xf numFmtId="3" fontId="12" fillId="0" borderId="102" xfId="0" applyNumberFormat="1" applyFont="1" applyFill="1" applyBorder="1" applyAlignment="1">
      <alignment horizontal="right" vertical="center"/>
    </xf>
    <xf numFmtId="3" fontId="12" fillId="0" borderId="78" xfId="0" applyNumberFormat="1" applyFont="1" applyBorder="1" applyAlignment="1">
      <alignment horizontal="right" vertical="center"/>
    </xf>
    <xf numFmtId="3" fontId="12" fillId="0" borderId="115" xfId="0" applyNumberFormat="1" applyFont="1" applyBorder="1" applyAlignment="1">
      <alignment vertical="center"/>
    </xf>
    <xf numFmtId="3" fontId="12" fillId="0" borderId="117" xfId="0" applyNumberFormat="1" applyFont="1" applyBorder="1" applyAlignment="1">
      <alignment vertical="center"/>
    </xf>
    <xf numFmtId="3" fontId="18" fillId="0" borderId="10" xfId="0" applyNumberFormat="1" applyFont="1" applyFill="1" applyBorder="1" applyAlignment="1">
      <alignment horizontal="right" vertical="center"/>
    </xf>
    <xf numFmtId="0" fontId="22" fillId="0" borderId="17" xfId="0" applyFont="1" applyFill="1" applyBorder="1" applyAlignment="1">
      <alignment vertical="center"/>
    </xf>
    <xf numFmtId="165" fontId="18" fillId="0" borderId="113" xfId="2" applyNumberFormat="1" applyFont="1" applyBorder="1" applyAlignment="1">
      <alignment horizontal="center" vertical="center"/>
    </xf>
    <xf numFmtId="165" fontId="18" fillId="0" borderId="12" xfId="2" applyNumberFormat="1" applyFont="1" applyBorder="1" applyAlignment="1">
      <alignment horizontal="center" vertical="center"/>
    </xf>
    <xf numFmtId="165" fontId="18" fillId="0" borderId="14" xfId="2" applyNumberFormat="1" applyFont="1" applyBorder="1" applyAlignment="1">
      <alignment horizontal="center" vertical="center"/>
    </xf>
    <xf numFmtId="165" fontId="18" fillId="0" borderId="5" xfId="2" applyNumberFormat="1" applyFont="1" applyBorder="1" applyAlignment="1">
      <alignment horizontal="center" vertical="center"/>
    </xf>
    <xf numFmtId="165" fontId="18" fillId="0" borderId="16" xfId="2" applyNumberFormat="1" applyFont="1" applyBorder="1" applyAlignment="1">
      <alignment horizontal="center" vertical="center"/>
    </xf>
    <xf numFmtId="165" fontId="12" fillId="0" borderId="82" xfId="2" applyNumberFormat="1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165" fontId="14" fillId="2" borderId="62" xfId="0" applyNumberFormat="1" applyFont="1" applyFill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/>
    </xf>
    <xf numFmtId="3" fontId="14" fillId="2" borderId="0" xfId="0" applyNumberFormat="1" applyFont="1" applyFill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165" fontId="12" fillId="0" borderId="8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3" fontId="12" fillId="0" borderId="0" xfId="0" applyNumberFormat="1" applyFont="1" applyAlignment="1">
      <alignment horizontal="center"/>
    </xf>
    <xf numFmtId="165" fontId="14" fillId="2" borderId="54" xfId="2" applyNumberFormat="1" applyFont="1" applyFill="1" applyBorder="1" applyAlignment="1">
      <alignment horizontal="center" vertical="center" wrapText="1"/>
    </xf>
    <xf numFmtId="0" fontId="0" fillId="0" borderId="121" xfId="0" applyBorder="1" applyAlignment="1">
      <alignment horizontal="center"/>
    </xf>
    <xf numFmtId="165" fontId="12" fillId="0" borderId="117" xfId="2" applyNumberFormat="1" applyFont="1" applyBorder="1" applyAlignment="1">
      <alignment horizontal="center" vertical="center"/>
    </xf>
    <xf numFmtId="165" fontId="12" fillId="0" borderId="22" xfId="2" applyNumberFormat="1" applyFont="1" applyBorder="1" applyAlignment="1">
      <alignment horizontal="center" vertical="center"/>
    </xf>
    <xf numFmtId="165" fontId="12" fillId="0" borderId="27" xfId="2" applyNumberFormat="1" applyFont="1" applyBorder="1" applyAlignment="1">
      <alignment horizontal="center" vertical="center"/>
    </xf>
    <xf numFmtId="165" fontId="12" fillId="0" borderId="18" xfId="2" applyNumberFormat="1" applyFont="1" applyBorder="1" applyAlignment="1">
      <alignment horizontal="center" vertical="center"/>
    </xf>
    <xf numFmtId="165" fontId="12" fillId="0" borderId="13" xfId="2" applyNumberFormat="1" applyFont="1" applyBorder="1" applyAlignment="1">
      <alignment horizontal="center" vertical="center"/>
    </xf>
    <xf numFmtId="165" fontId="12" fillId="0" borderId="6" xfId="2" quotePrefix="1" applyNumberFormat="1" applyFont="1" applyBorder="1" applyAlignment="1">
      <alignment horizontal="center" vertical="center"/>
    </xf>
    <xf numFmtId="165" fontId="12" fillId="0" borderId="8" xfId="2" quotePrefix="1" applyNumberFormat="1" applyFont="1" applyBorder="1" applyAlignment="1">
      <alignment horizontal="center" vertical="center"/>
    </xf>
    <xf numFmtId="165" fontId="12" fillId="0" borderId="17" xfId="2" quotePrefix="1" applyNumberFormat="1" applyFont="1" applyBorder="1" applyAlignment="1">
      <alignment horizontal="center" vertical="center"/>
    </xf>
    <xf numFmtId="165" fontId="12" fillId="0" borderId="20" xfId="2" quotePrefix="1" applyNumberFormat="1" applyFont="1" applyBorder="1" applyAlignment="1">
      <alignment horizontal="center" vertical="center"/>
    </xf>
    <xf numFmtId="165" fontId="12" fillId="0" borderId="22" xfId="2" quotePrefix="1" applyNumberFormat="1" applyFont="1" applyBorder="1" applyAlignment="1">
      <alignment horizontal="center" vertical="center"/>
    </xf>
    <xf numFmtId="165" fontId="12" fillId="0" borderId="13" xfId="2" quotePrefix="1" applyNumberFormat="1" applyFont="1" applyBorder="1" applyAlignment="1">
      <alignment horizontal="center" vertical="center"/>
    </xf>
    <xf numFmtId="165" fontId="24" fillId="3" borderId="26" xfId="2" applyNumberFormat="1" applyFont="1" applyFill="1" applyBorder="1" applyAlignment="1">
      <alignment horizontal="center" vertical="center" wrapText="1"/>
    </xf>
    <xf numFmtId="165" fontId="12" fillId="0" borderId="15" xfId="2" quotePrefix="1" applyNumberFormat="1" applyFont="1" applyBorder="1" applyAlignment="1">
      <alignment horizontal="center" vertical="center"/>
    </xf>
    <xf numFmtId="165" fontId="24" fillId="3" borderId="15" xfId="2" applyNumberFormat="1" applyFont="1" applyFill="1" applyBorder="1" applyAlignment="1">
      <alignment horizontal="center" vertical="center" wrapText="1"/>
    </xf>
    <xf numFmtId="167" fontId="12" fillId="0" borderId="0" xfId="247" applyNumberFormat="1" applyFont="1" applyAlignment="1">
      <alignment horizontal="center"/>
    </xf>
    <xf numFmtId="165" fontId="24" fillId="3" borderId="0" xfId="2" applyNumberFormat="1" applyFont="1" applyFill="1" applyBorder="1" applyAlignment="1">
      <alignment horizontal="center" vertical="center" wrapText="1"/>
    </xf>
    <xf numFmtId="165" fontId="12" fillId="0" borderId="114" xfId="2" applyNumberFormat="1" applyFont="1" applyBorder="1" applyAlignment="1">
      <alignment horizontal="center" vertical="center"/>
    </xf>
    <xf numFmtId="165" fontId="12" fillId="0" borderId="79" xfId="2" applyNumberFormat="1" applyFont="1" applyBorder="1" applyAlignment="1">
      <alignment horizontal="center" vertical="center"/>
    </xf>
    <xf numFmtId="165" fontId="12" fillId="0" borderId="99" xfId="2" applyNumberFormat="1" applyFont="1" applyBorder="1" applyAlignment="1">
      <alignment horizontal="center" vertical="center"/>
    </xf>
    <xf numFmtId="165" fontId="12" fillId="0" borderId="103" xfId="2" applyNumberFormat="1" applyFont="1" applyBorder="1" applyAlignment="1">
      <alignment horizontal="center" vertical="center"/>
    </xf>
    <xf numFmtId="165" fontId="12" fillId="0" borderId="105" xfId="2" applyNumberFormat="1" applyFont="1" applyBorder="1" applyAlignment="1">
      <alignment horizontal="center" vertical="center"/>
    </xf>
    <xf numFmtId="165" fontId="12" fillId="0" borderId="59" xfId="2" quotePrefix="1" applyNumberFormat="1" applyFont="1" applyBorder="1" applyAlignment="1">
      <alignment horizontal="center" vertical="center"/>
    </xf>
    <xf numFmtId="165" fontId="12" fillId="0" borderId="82" xfId="2" quotePrefix="1" applyNumberFormat="1" applyFont="1" applyBorder="1" applyAlignment="1">
      <alignment horizontal="center" vertical="center"/>
    </xf>
    <xf numFmtId="165" fontId="12" fillId="0" borderId="101" xfId="2" quotePrefix="1" applyNumberFormat="1" applyFont="1" applyBorder="1" applyAlignment="1">
      <alignment horizontal="center" vertical="center"/>
    </xf>
    <xf numFmtId="165" fontId="12" fillId="0" borderId="103" xfId="2" quotePrefix="1" applyNumberFormat="1" applyFont="1" applyBorder="1" applyAlignment="1">
      <alignment horizontal="center" vertical="center"/>
    </xf>
    <xf numFmtId="165" fontId="24" fillId="3" borderId="42" xfId="2" applyNumberFormat="1" applyFont="1" applyFill="1" applyBorder="1" applyAlignment="1">
      <alignment horizontal="center" vertical="center" wrapText="1"/>
    </xf>
    <xf numFmtId="165" fontId="12" fillId="0" borderId="80" xfId="2" quotePrefix="1" applyNumberFormat="1" applyFont="1" applyBorder="1" applyAlignment="1">
      <alignment horizontal="center" vertical="center"/>
    </xf>
    <xf numFmtId="165" fontId="12" fillId="0" borderId="79" xfId="2" quotePrefix="1" applyNumberFormat="1" applyFont="1" applyBorder="1" applyAlignment="1">
      <alignment horizontal="center" vertical="center"/>
    </xf>
    <xf numFmtId="165" fontId="24" fillId="3" borderId="80" xfId="2" applyNumberFormat="1" applyFont="1" applyFill="1" applyBorder="1" applyAlignment="1">
      <alignment horizontal="center" vertical="center" wrapText="1"/>
    </xf>
    <xf numFmtId="165" fontId="12" fillId="0" borderId="24" xfId="2" applyNumberFormat="1" applyFont="1" applyBorder="1" applyAlignment="1">
      <alignment horizontal="center" vertical="center"/>
    </xf>
    <xf numFmtId="165" fontId="12" fillId="0" borderId="85" xfId="2" applyNumberFormat="1" applyFont="1" applyFill="1" applyBorder="1" applyAlignment="1">
      <alignment horizontal="center" vertical="center"/>
    </xf>
    <xf numFmtId="165" fontId="12" fillId="0" borderId="59" xfId="2" applyNumberFormat="1" applyFont="1" applyFill="1" applyBorder="1" applyAlignment="1">
      <alignment horizontal="center" vertical="center"/>
    </xf>
    <xf numFmtId="166" fontId="12" fillId="0" borderId="0" xfId="247" applyNumberFormat="1" applyFont="1" applyAlignment="1">
      <alignment horizontal="center"/>
    </xf>
    <xf numFmtId="43" fontId="0" fillId="0" borderId="0" xfId="247" applyFont="1" applyAlignment="1">
      <alignment horizontal="center"/>
    </xf>
    <xf numFmtId="3" fontId="0" fillId="0" borderId="0" xfId="0" applyNumberFormat="1" applyAlignment="1">
      <alignment horizontal="center"/>
    </xf>
    <xf numFmtId="165" fontId="14" fillId="2" borderId="54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165" fontId="12" fillId="0" borderId="152" xfId="2" applyNumberFormat="1" applyFont="1" applyBorder="1" applyAlignment="1">
      <alignment horizontal="center" vertical="center"/>
    </xf>
    <xf numFmtId="0" fontId="0" fillId="0" borderId="27" xfId="0" applyBorder="1"/>
    <xf numFmtId="3" fontId="22" fillId="0" borderId="0" xfId="0" applyNumberFormat="1" applyFont="1" applyBorder="1"/>
    <xf numFmtId="165" fontId="18" fillId="0" borderId="82" xfId="2" quotePrefix="1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/>
    </xf>
    <xf numFmtId="3" fontId="12" fillId="0" borderId="8" xfId="0" applyNumberFormat="1" applyFont="1" applyBorder="1"/>
    <xf numFmtId="0" fontId="0" fillId="0" borderId="59" xfId="0" applyBorder="1" applyAlignment="1">
      <alignment vertical="center"/>
    </xf>
    <xf numFmtId="165" fontId="12" fillId="0" borderId="72" xfId="2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165" fontId="14" fillId="0" borderId="0" xfId="2" applyNumberFormat="1" applyFont="1" applyFill="1" applyBorder="1" applyAlignment="1">
      <alignment horizontal="center" vertical="center" wrapText="1"/>
    </xf>
    <xf numFmtId="165" fontId="62" fillId="0" borderId="0" xfId="2" applyNumberFormat="1" applyFont="1" applyBorder="1" applyAlignment="1">
      <alignment vertical="center"/>
    </xf>
    <xf numFmtId="165" fontId="62" fillId="0" borderId="0" xfId="2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3" fontId="14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2" fillId="0" borderId="140" xfId="0" applyFont="1" applyFill="1" applyBorder="1" applyAlignment="1">
      <alignment vertical="center"/>
    </xf>
    <xf numFmtId="0" fontId="66" fillId="0" borderId="0" xfId="1" applyFont="1"/>
    <xf numFmtId="0" fontId="7" fillId="0" borderId="0" xfId="1" applyFont="1"/>
    <xf numFmtId="0" fontId="67" fillId="0" borderId="0" xfId="0" applyFont="1"/>
    <xf numFmtId="0" fontId="13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153" xfId="0" quotePrefix="1" applyFont="1" applyFill="1" applyBorder="1" applyAlignment="1">
      <alignment horizontal="center"/>
    </xf>
    <xf numFmtId="0" fontId="13" fillId="0" borderId="45" xfId="0" applyFont="1" applyFill="1" applyBorder="1" applyAlignment="1">
      <alignment horizontal="center"/>
    </xf>
    <xf numFmtId="17" fontId="17" fillId="0" borderId="39" xfId="0" quotePrefix="1" applyNumberFormat="1" applyFont="1" applyFill="1" applyBorder="1" applyAlignment="1">
      <alignment horizontal="center"/>
    </xf>
    <xf numFmtId="17" fontId="17" fillId="0" borderId="55" xfId="0" quotePrefix="1" applyNumberFormat="1" applyFont="1" applyFill="1" applyBorder="1" applyAlignment="1">
      <alignment horizontal="center"/>
    </xf>
    <xf numFmtId="0" fontId="17" fillId="0" borderId="55" xfId="0" applyFont="1" applyFill="1" applyBorder="1" applyAlignment="1">
      <alignment horizontal="center"/>
    </xf>
    <xf numFmtId="0" fontId="17" fillId="0" borderId="40" xfId="0" applyFont="1" applyFill="1" applyBorder="1" applyAlignment="1">
      <alignment horizontal="center"/>
    </xf>
    <xf numFmtId="0" fontId="13" fillId="0" borderId="53" xfId="0" quotePrefix="1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17" fontId="13" fillId="0" borderId="53" xfId="0" quotePrefix="1" applyNumberFormat="1" applyFont="1" applyBorder="1" applyAlignment="1">
      <alignment horizontal="center"/>
    </xf>
    <xf numFmtId="17" fontId="17" fillId="0" borderId="39" xfId="0" quotePrefix="1" applyNumberFormat="1" applyFont="1" applyBorder="1" applyAlignment="1">
      <alignment horizontal="center"/>
    </xf>
    <xf numFmtId="0" fontId="17" fillId="0" borderId="55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39" xfId="0" quotePrefix="1" applyFont="1" applyBorder="1" applyAlignment="1">
      <alignment horizontal="center"/>
    </xf>
    <xf numFmtId="0" fontId="13" fillId="0" borderId="35" xfId="0" quotePrefix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39" xfId="0" quotePrefix="1" applyFont="1" applyBorder="1" applyAlignment="1">
      <alignment horizontal="center"/>
    </xf>
    <xf numFmtId="0" fontId="0" fillId="0" borderId="55" xfId="0" applyBorder="1" applyAlignment="1"/>
    <xf numFmtId="0" fontId="17" fillId="0" borderId="39" xfId="0" quotePrefix="1" applyNumberFormat="1" applyFont="1" applyBorder="1" applyAlignment="1">
      <alignment horizontal="center"/>
    </xf>
    <xf numFmtId="0" fontId="17" fillId="0" borderId="55" xfId="0" applyNumberFormat="1" applyFont="1" applyBorder="1" applyAlignment="1">
      <alignment horizontal="center"/>
    </xf>
    <xf numFmtId="0" fontId="17" fillId="0" borderId="40" xfId="0" applyNumberFormat="1" applyFont="1" applyBorder="1" applyAlignment="1">
      <alignment horizontal="center"/>
    </xf>
    <xf numFmtId="17" fontId="13" fillId="0" borderId="39" xfId="0" quotePrefix="1" applyNumberFormat="1" applyFont="1" applyBorder="1" applyAlignment="1">
      <alignment horizontal="center"/>
    </xf>
    <xf numFmtId="0" fontId="13" fillId="0" borderId="143" xfId="0" applyFont="1" applyBorder="1" applyAlignment="1">
      <alignment horizontal="center"/>
    </xf>
    <xf numFmtId="0" fontId="27" fillId="0" borderId="0" xfId="1" applyFont="1" applyAlignment="1">
      <alignment wrapText="1"/>
    </xf>
    <xf numFmtId="0" fontId="12" fillId="0" borderId="42" xfId="0" applyFont="1" applyBorder="1"/>
    <xf numFmtId="0" fontId="7" fillId="0" borderId="0" xfId="1" applyFont="1" applyAlignment="1">
      <alignment wrapText="1"/>
    </xf>
    <xf numFmtId="0" fontId="67" fillId="0" borderId="0" xfId="0" applyFont="1" applyBorder="1"/>
    <xf numFmtId="0" fontId="10" fillId="0" borderId="0" xfId="1" applyFont="1" applyAlignment="1">
      <alignment wrapText="1"/>
    </xf>
    <xf numFmtId="0" fontId="0" fillId="0" borderId="0" xfId="0" applyAlignment="1">
      <alignment wrapText="1"/>
    </xf>
    <xf numFmtId="0" fontId="10" fillId="0" borderId="0" xfId="1" applyFont="1" applyAlignment="1"/>
    <xf numFmtId="0" fontId="0" fillId="0" borderId="0" xfId="0" applyAlignment="1"/>
  </cellXfs>
  <cellStyles count="289">
    <cellStyle name="20% - Èmfasi1" xfId="220" builtinId="30" customBuiltin="1"/>
    <cellStyle name="20% - Èmfasi1 2" xfId="166"/>
    <cellStyle name="20% - Èmfasi1 2 2" xfId="192"/>
    <cellStyle name="20% - Èmfasi1 3" xfId="30"/>
    <cellStyle name="20% - Èmfasi1 4" xfId="250"/>
    <cellStyle name="20% - Èmfasi1 5" xfId="264"/>
    <cellStyle name="20% - Èmfasi1 6" xfId="277"/>
    <cellStyle name="20% - Èmfasi2" xfId="224" builtinId="34" customBuiltin="1"/>
    <cellStyle name="20% - Èmfasi2 2" xfId="170"/>
    <cellStyle name="20% - Èmfasi2 2 2" xfId="194"/>
    <cellStyle name="20% - Èmfasi2 3" xfId="34"/>
    <cellStyle name="20% - Èmfasi2 4" xfId="252"/>
    <cellStyle name="20% - Èmfasi2 5" xfId="266"/>
    <cellStyle name="20% - Èmfasi2 6" xfId="279"/>
    <cellStyle name="20% - Èmfasi3" xfId="228" builtinId="38" customBuiltin="1"/>
    <cellStyle name="20% - Èmfasi3 2" xfId="174"/>
    <cellStyle name="20% - Èmfasi3 2 2" xfId="196"/>
    <cellStyle name="20% - Èmfasi3 3" xfId="38"/>
    <cellStyle name="20% - Èmfasi3 4" xfId="254"/>
    <cellStyle name="20% - Èmfasi3 5" xfId="268"/>
    <cellStyle name="20% - Èmfasi3 6" xfId="281"/>
    <cellStyle name="20% - Èmfasi4" xfId="232" builtinId="42" customBuiltin="1"/>
    <cellStyle name="20% - Èmfasi4 2" xfId="178"/>
    <cellStyle name="20% - Èmfasi4 2 2" xfId="198"/>
    <cellStyle name="20% - Èmfasi4 3" xfId="42"/>
    <cellStyle name="20% - Èmfasi4 4" xfId="256"/>
    <cellStyle name="20% - Èmfasi4 5" xfId="270"/>
    <cellStyle name="20% - Èmfasi4 6" xfId="283"/>
    <cellStyle name="20% - Èmfasi5" xfId="236" builtinId="46" customBuiltin="1"/>
    <cellStyle name="20% - Èmfasi5 2" xfId="182"/>
    <cellStyle name="20% - Èmfasi5 2 2" xfId="200"/>
    <cellStyle name="20% - Èmfasi5 3" xfId="46"/>
    <cellStyle name="20% - Èmfasi5 4" xfId="258"/>
    <cellStyle name="20% - Èmfasi5 5" xfId="272"/>
    <cellStyle name="20% - Èmfasi5 6" xfId="285"/>
    <cellStyle name="20% - Èmfasi6" xfId="240" builtinId="50" customBuiltin="1"/>
    <cellStyle name="20% - Èmfasi6 2" xfId="186"/>
    <cellStyle name="20% - Èmfasi6 2 2" xfId="202"/>
    <cellStyle name="20% - Èmfasi6 3" xfId="50"/>
    <cellStyle name="20% - Èmfasi6 4" xfId="260"/>
    <cellStyle name="20% - Èmfasi6 5" xfId="274"/>
    <cellStyle name="20% - Èmfasi6 6" xfId="287"/>
    <cellStyle name="20% - Énfasis1 2" xfId="60"/>
    <cellStyle name="20% - Énfasis1 3" xfId="73"/>
    <cellStyle name="20% - Énfasis1 4" xfId="87"/>
    <cellStyle name="20% - Énfasis1 5" xfId="102"/>
    <cellStyle name="20% - Énfasis1 6" xfId="113"/>
    <cellStyle name="20% - Énfasis1 7" xfId="126"/>
    <cellStyle name="20% - Énfasis1 8" xfId="114"/>
    <cellStyle name="20% - Énfasis2 2" xfId="63"/>
    <cellStyle name="20% - Énfasis2 3" xfId="62"/>
    <cellStyle name="20% - Énfasis2 4" xfId="67"/>
    <cellStyle name="20% - Énfasis2 5" xfId="91"/>
    <cellStyle name="20% - Énfasis2 6" xfId="103"/>
    <cellStyle name="20% - Énfasis2 7" xfId="130"/>
    <cellStyle name="20% - Énfasis2 8" xfId="139"/>
    <cellStyle name="20% - Énfasis3 2" xfId="65"/>
    <cellStyle name="20% - Énfasis3 3" xfId="79"/>
    <cellStyle name="20% - Énfasis3 4" xfId="92"/>
    <cellStyle name="20% - Énfasis3 5" xfId="104"/>
    <cellStyle name="20% - Énfasis3 6" xfId="115"/>
    <cellStyle name="20% - Énfasis3 7" xfId="132"/>
    <cellStyle name="20% - Énfasis3 8" xfId="128"/>
    <cellStyle name="20% - Énfasis4 2" xfId="68"/>
    <cellStyle name="20% - Énfasis4 3" xfId="82"/>
    <cellStyle name="20% - Énfasis4 4" xfId="94"/>
    <cellStyle name="20% - Énfasis4 5" xfId="106"/>
    <cellStyle name="20% - Énfasis4 6" xfId="117"/>
    <cellStyle name="20% - Énfasis4 7" xfId="134"/>
    <cellStyle name="20% - Énfasis4 8" xfId="143"/>
    <cellStyle name="20% - Énfasis5 2" xfId="71"/>
    <cellStyle name="20% - Énfasis5 3" xfId="85"/>
    <cellStyle name="20% - Énfasis5 4" xfId="97"/>
    <cellStyle name="20% - Énfasis5 5" xfId="108"/>
    <cellStyle name="20% - Énfasis5 6" xfId="120"/>
    <cellStyle name="20% - Énfasis5 7" xfId="137"/>
    <cellStyle name="20% - Énfasis5 8" xfId="145"/>
    <cellStyle name="20% - Énfasis6 2" xfId="74"/>
    <cellStyle name="20% - Énfasis6 3" xfId="88"/>
    <cellStyle name="20% - Énfasis6 4" xfId="100"/>
    <cellStyle name="20% - Énfasis6 5" xfId="111"/>
    <cellStyle name="20% - Énfasis6 6" xfId="122"/>
    <cellStyle name="20% - Énfasis6 7" xfId="140"/>
    <cellStyle name="20% - Énfasis6 8" xfId="147"/>
    <cellStyle name="40% - Èmfasi1" xfId="221" builtinId="31" customBuiltin="1"/>
    <cellStyle name="40% - Èmfasi1 2" xfId="167"/>
    <cellStyle name="40% - Èmfasi1 2 2" xfId="193"/>
    <cellStyle name="40% - Èmfasi1 3" xfId="31"/>
    <cellStyle name="40% - Èmfasi1 4" xfId="251"/>
    <cellStyle name="40% - Èmfasi1 5" xfId="265"/>
    <cellStyle name="40% - Èmfasi1 6" xfId="278"/>
    <cellStyle name="40% - Èmfasi2" xfId="225" builtinId="35" customBuiltin="1"/>
    <cellStyle name="40% - Èmfasi2 2" xfId="171"/>
    <cellStyle name="40% - Èmfasi2 2 2" xfId="195"/>
    <cellStyle name="40% - Èmfasi2 3" xfId="35"/>
    <cellStyle name="40% - Èmfasi2 4" xfId="253"/>
    <cellStyle name="40% - Èmfasi2 5" xfId="267"/>
    <cellStyle name="40% - Èmfasi2 6" xfId="280"/>
    <cellStyle name="40% - Èmfasi3" xfId="229" builtinId="39" customBuiltin="1"/>
    <cellStyle name="40% - Èmfasi3 2" xfId="175"/>
    <cellStyle name="40% - Èmfasi3 2 2" xfId="197"/>
    <cellStyle name="40% - Èmfasi3 3" xfId="39"/>
    <cellStyle name="40% - Èmfasi3 4" xfId="255"/>
    <cellStyle name="40% - Èmfasi3 5" xfId="269"/>
    <cellStyle name="40% - Èmfasi3 6" xfId="282"/>
    <cellStyle name="40% - Èmfasi4" xfId="233" builtinId="43" customBuiltin="1"/>
    <cellStyle name="40% - Èmfasi4 2" xfId="179"/>
    <cellStyle name="40% - Èmfasi4 2 2" xfId="199"/>
    <cellStyle name="40% - Èmfasi4 3" xfId="43"/>
    <cellStyle name="40% - Èmfasi4 4" xfId="257"/>
    <cellStyle name="40% - Èmfasi4 5" xfId="271"/>
    <cellStyle name="40% - Èmfasi4 6" xfId="284"/>
    <cellStyle name="40% - Èmfasi5" xfId="237" builtinId="47" customBuiltin="1"/>
    <cellStyle name="40% - Èmfasi5 2" xfId="183"/>
    <cellStyle name="40% - Èmfasi5 2 2" xfId="201"/>
    <cellStyle name="40% - Èmfasi5 3" xfId="47"/>
    <cellStyle name="40% - Èmfasi5 4" xfId="259"/>
    <cellStyle name="40% - Èmfasi5 5" xfId="273"/>
    <cellStyle name="40% - Èmfasi5 6" xfId="286"/>
    <cellStyle name="40% - Èmfasi6" xfId="241" builtinId="51" customBuiltin="1"/>
    <cellStyle name="40% - Èmfasi6 2" xfId="187"/>
    <cellStyle name="40% - Èmfasi6 2 2" xfId="203"/>
    <cellStyle name="40% - Èmfasi6 3" xfId="51"/>
    <cellStyle name="40% - Èmfasi6 4" xfId="261"/>
    <cellStyle name="40% - Èmfasi6 5" xfId="275"/>
    <cellStyle name="40% - Èmfasi6 6" xfId="288"/>
    <cellStyle name="40% - Énfasis1 2" xfId="61"/>
    <cellStyle name="40% - Énfasis1 3" xfId="70"/>
    <cellStyle name="40% - Énfasis1 4" xfId="84"/>
    <cellStyle name="40% - Énfasis1 5" xfId="99"/>
    <cellStyle name="40% - Énfasis1 6" xfId="110"/>
    <cellStyle name="40% - Énfasis1 7" xfId="127"/>
    <cellStyle name="40% - Énfasis1 8" xfId="119"/>
    <cellStyle name="40% - Énfasis2 2" xfId="64"/>
    <cellStyle name="40% - Énfasis2 3" xfId="77"/>
    <cellStyle name="40% - Énfasis2 4" xfId="90"/>
    <cellStyle name="40% - Énfasis2 5" xfId="81"/>
    <cellStyle name="40% - Énfasis2 6" xfId="96"/>
    <cellStyle name="40% - Énfasis2 7" xfId="131"/>
    <cellStyle name="40% - Énfasis2 8" xfId="136"/>
    <cellStyle name="40% - Énfasis3 2" xfId="66"/>
    <cellStyle name="40% - Énfasis3 3" xfId="80"/>
    <cellStyle name="40% - Énfasis3 4" xfId="93"/>
    <cellStyle name="40% - Énfasis3 5" xfId="105"/>
    <cellStyle name="40% - Énfasis3 6" xfId="116"/>
    <cellStyle name="40% - Énfasis3 7" xfId="133"/>
    <cellStyle name="40% - Énfasis3 8" xfId="142"/>
    <cellStyle name="40% - Énfasis4 2" xfId="69"/>
    <cellStyle name="40% - Énfasis4 3" xfId="83"/>
    <cellStyle name="40% - Énfasis4 4" xfId="95"/>
    <cellStyle name="40% - Énfasis4 5" xfId="107"/>
    <cellStyle name="40% - Énfasis4 6" xfId="118"/>
    <cellStyle name="40% - Énfasis4 7" xfId="135"/>
    <cellStyle name="40% - Énfasis4 8" xfId="144"/>
    <cellStyle name="40% - Énfasis5 2" xfId="72"/>
    <cellStyle name="40% - Énfasis5 3" xfId="86"/>
    <cellStyle name="40% - Énfasis5 4" xfId="98"/>
    <cellStyle name="40% - Énfasis5 5" xfId="109"/>
    <cellStyle name="40% - Énfasis5 6" xfId="121"/>
    <cellStyle name="40% - Énfasis5 7" xfId="138"/>
    <cellStyle name="40% - Énfasis5 8" xfId="146"/>
    <cellStyle name="40% - Énfasis6 2" xfId="75"/>
    <cellStyle name="40% - Énfasis6 3" xfId="89"/>
    <cellStyle name="40% - Énfasis6 4" xfId="101"/>
    <cellStyle name="40% - Énfasis6 5" xfId="112"/>
    <cellStyle name="40% - Énfasis6 6" xfId="123"/>
    <cellStyle name="40% - Énfasis6 7" xfId="141"/>
    <cellStyle name="40% - Énfasis6 8" xfId="148"/>
    <cellStyle name="60% - Èmfasi1" xfId="222" builtinId="32" customBuiltin="1"/>
    <cellStyle name="60% - Èmfasi1 2" xfId="168"/>
    <cellStyle name="60% - Èmfasi1 3" xfId="32"/>
    <cellStyle name="60% - Èmfasi2" xfId="226" builtinId="36" customBuiltin="1"/>
    <cellStyle name="60% - Èmfasi2 2" xfId="172"/>
    <cellStyle name="60% - Èmfasi2 3" xfId="36"/>
    <cellStyle name="60% - Èmfasi3" xfId="230" builtinId="40" customBuiltin="1"/>
    <cellStyle name="60% - Èmfasi3 2" xfId="176"/>
    <cellStyle name="60% - Èmfasi3 3" xfId="40"/>
    <cellStyle name="60% - Èmfasi4" xfId="234" builtinId="44" customBuiltin="1"/>
    <cellStyle name="60% - Èmfasi4 2" xfId="180"/>
    <cellStyle name="60% - Èmfasi4 3" xfId="44"/>
    <cellStyle name="60% - Èmfasi5" xfId="238" builtinId="48" customBuiltin="1"/>
    <cellStyle name="60% - Èmfasi5 2" xfId="184"/>
    <cellStyle name="60% - Èmfasi5 3" xfId="48"/>
    <cellStyle name="60% - Èmfasi6" xfId="242" builtinId="52" customBuiltin="1"/>
    <cellStyle name="60% - Èmfasi6 2" xfId="188"/>
    <cellStyle name="60% - Èmfasi6 3" xfId="52"/>
    <cellStyle name="Bé" xfId="208" builtinId="26" customBuiltin="1"/>
    <cellStyle name="Bé 2" xfId="154"/>
    <cellStyle name="Bé 3" xfId="18"/>
    <cellStyle name="Càlcul" xfId="213" builtinId="22" customBuiltin="1"/>
    <cellStyle name="Càlcul 2" xfId="159"/>
    <cellStyle name="Càlcul 3" xfId="23"/>
    <cellStyle name="Cel·la de comprovació" xfId="215" builtinId="23" customBuiltin="1"/>
    <cellStyle name="Cel·la de comprovació 2" xfId="161"/>
    <cellStyle name="Cel·la de comprovació 3" xfId="25"/>
    <cellStyle name="Cel·la enllaçada" xfId="214" builtinId="24" customBuiltin="1"/>
    <cellStyle name="Cel·la enllaçada 2" xfId="160"/>
    <cellStyle name="Cel·la enllaçada 3" xfId="24"/>
    <cellStyle name="Coma" xfId="247" builtinId="3"/>
    <cellStyle name="Èmfasi1" xfId="219" builtinId="29" customBuiltin="1"/>
    <cellStyle name="Èmfasi1 2" xfId="165"/>
    <cellStyle name="Èmfasi1 3" xfId="29"/>
    <cellStyle name="Èmfasi2" xfId="223" builtinId="33" customBuiltin="1"/>
    <cellStyle name="Èmfasi2 2" xfId="169"/>
    <cellStyle name="Èmfasi2 3" xfId="33"/>
    <cellStyle name="Èmfasi3" xfId="227" builtinId="37" customBuiltin="1"/>
    <cellStyle name="Èmfasi3 2" xfId="173"/>
    <cellStyle name="Èmfasi3 3" xfId="37"/>
    <cellStyle name="Èmfasi4" xfId="231" builtinId="41" customBuiltin="1"/>
    <cellStyle name="Èmfasi4 2" xfId="177"/>
    <cellStyle name="Èmfasi4 3" xfId="41"/>
    <cellStyle name="Èmfasi5" xfId="235" builtinId="45" customBuiltin="1"/>
    <cellStyle name="Èmfasi5 2" xfId="181"/>
    <cellStyle name="Èmfasi5 3" xfId="45"/>
    <cellStyle name="Èmfasi6" xfId="239" builtinId="49" customBuiltin="1"/>
    <cellStyle name="Èmfasi6 2" xfId="185"/>
    <cellStyle name="Èmfasi6 3" xfId="49"/>
    <cellStyle name="Enllaç" xfId="3" builtinId="8"/>
    <cellStyle name="Entrada" xfId="211" builtinId="20" customBuiltin="1"/>
    <cellStyle name="Entrada 2" xfId="157"/>
    <cellStyle name="Entrada 3" xfId="21"/>
    <cellStyle name="Incorrecte" xfId="209" builtinId="27" customBuiltin="1"/>
    <cellStyle name="Incorrecte 2" xfId="155"/>
    <cellStyle name="Incorrecte 3" xfId="19"/>
    <cellStyle name="Neutral" xfId="210" builtinId="28" customBuiltin="1"/>
    <cellStyle name="Neutral 2" xfId="156"/>
    <cellStyle name="Neutral 3" xfId="20"/>
    <cellStyle name="Normal" xfId="0" builtinId="0"/>
    <cellStyle name="Normal 10" xfId="189"/>
    <cellStyle name="Normal 11" xfId="243"/>
    <cellStyle name="Normal 12" xfId="248"/>
    <cellStyle name="Normal 13" xfId="10"/>
    <cellStyle name="Normal 14" xfId="246"/>
    <cellStyle name="Normal 15" xfId="262"/>
    <cellStyle name="Normal 2" xfId="11"/>
    <cellStyle name="Normal 2 2" xfId="53"/>
    <cellStyle name="Normal 3" xfId="12"/>
    <cellStyle name="Normal 3 2" xfId="245"/>
    <cellStyle name="Normal 4" xfId="55"/>
    <cellStyle name="Normal 5" xfId="59"/>
    <cellStyle name="Normal 6" xfId="7"/>
    <cellStyle name="Normal 6 2" xfId="204"/>
    <cellStyle name="Normal 6 3" xfId="190"/>
    <cellStyle name="Normal 7" xfId="14"/>
    <cellStyle name="Normal 8" xfId="8"/>
    <cellStyle name="Normal 9" xfId="9"/>
    <cellStyle name="Normal 9 2" xfId="125"/>
    <cellStyle name="Normal_D 2011" xfId="4"/>
    <cellStyle name="Normal_Hoja1" xfId="5"/>
    <cellStyle name="Normal_Hoja2" xfId="6"/>
    <cellStyle name="Nota 2" xfId="149"/>
    <cellStyle name="Nota 3" xfId="191"/>
    <cellStyle name="Nota 4" xfId="244"/>
    <cellStyle name="Nota 5" xfId="249"/>
    <cellStyle name="Nota 6" xfId="263"/>
    <cellStyle name="Nota 7" xfId="276"/>
    <cellStyle name="Notas 2" xfId="54"/>
    <cellStyle name="Notas 3" xfId="58"/>
    <cellStyle name="Notas 4" xfId="57"/>
    <cellStyle name="Notas 5" xfId="56"/>
    <cellStyle name="Notas 6" xfId="76"/>
    <cellStyle name="Notas 7" xfId="78"/>
    <cellStyle name="Notas 8" xfId="124"/>
    <cellStyle name="Notas 9" xfId="129"/>
    <cellStyle name="Percentatge" xfId="2" builtinId="5"/>
    <cellStyle name="Resultat" xfId="212" builtinId="21" customBuiltin="1"/>
    <cellStyle name="Resultat 2" xfId="158"/>
    <cellStyle name="Resultat 3" xfId="22"/>
    <cellStyle name="Text d'advertiment" xfId="216" builtinId="11" customBuiltin="1"/>
    <cellStyle name="Text d'advertiment 2" xfId="162"/>
    <cellStyle name="Text d'advertiment 3" xfId="26"/>
    <cellStyle name="Text explicatiu" xfId="217" builtinId="53" customBuiltin="1"/>
    <cellStyle name="Text explicatiu 2" xfId="163"/>
    <cellStyle name="Text explicatiu 3" xfId="27"/>
    <cellStyle name="Títol" xfId="13" builtinId="15" customBuiltin="1"/>
    <cellStyle name="Títol 1" xfId="205" builtinId="16" customBuiltin="1"/>
    <cellStyle name="Títol 1 2" xfId="150"/>
    <cellStyle name="Títol 1 3" xfId="15"/>
    <cellStyle name="Títol 2" xfId="206" builtinId="17" customBuiltin="1"/>
    <cellStyle name="Títol 2 2" xfId="151"/>
    <cellStyle name="Títol 2 3" xfId="16"/>
    <cellStyle name="Títol 3" xfId="207" builtinId="18" customBuiltin="1"/>
    <cellStyle name="Títol 3 2" xfId="152"/>
    <cellStyle name="Títol 3 3" xfId="17"/>
    <cellStyle name="Títol 4" xfId="1" builtinId="19" customBuiltin="1"/>
    <cellStyle name="Títol 4 2" xfId="153"/>
    <cellStyle name="Total" xfId="218" builtinId="25" customBuiltin="1"/>
    <cellStyle name="Total 2" xfId="164"/>
    <cellStyle name="Total 3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none" cap="small" baseline="0"/>
            </a:pPr>
            <a:r>
              <a:rPr lang="ca-ES" sz="1600" u="none" cap="small" baseline="0"/>
              <a:t>Grau Execució Despeses a ABRIL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Operacions Corrents</c:v>
          </c:tx>
          <c:spPr>
            <a:solidFill>
              <a:schemeClr val="tx2"/>
            </a:solidFill>
          </c:spPr>
          <c:invertIfNegative val="0"/>
          <c:dLbls>
            <c:dLbl>
              <c:idx val="1"/>
              <c:layout>
                <c:manualLayout>
                  <c:x val="-1.7897091722595078E-2"/>
                  <c:y val="0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(DCap!$O$10,DCap!$M$10)</c:f>
              <c:numCache>
                <c:formatCode>0.0%</c:formatCode>
                <c:ptCount val="2"/>
                <c:pt idx="0">
                  <c:v>0.27370892573448241</c:v>
                </c:pt>
                <c:pt idx="1">
                  <c:v>0.27372456521538874</c:v>
                </c:pt>
              </c:numCache>
            </c:numRef>
          </c:val>
        </c:ser>
        <c:ser>
          <c:idx val="1"/>
          <c:order val="1"/>
          <c:tx>
            <c:v>Operacions Capital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4914243102162566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948545861297539E-3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(DCap!$O$13,DCap!$M$13)</c:f>
              <c:numCache>
                <c:formatCode>0.0%</c:formatCode>
                <c:ptCount val="2"/>
                <c:pt idx="0">
                  <c:v>0.13619516590134176</c:v>
                </c:pt>
                <c:pt idx="1">
                  <c:v>0.30515782322039203</c:v>
                </c:pt>
              </c:numCache>
            </c:numRef>
          </c:val>
        </c:ser>
        <c:ser>
          <c:idx val="2"/>
          <c:order val="2"/>
          <c:tx>
            <c:v>Operacions Financeres</c:v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(DCap!$O$16,DCap!$M$16)</c:f>
              <c:numCache>
                <c:formatCode>0.0%</c:formatCode>
                <c:ptCount val="2"/>
                <c:pt idx="0">
                  <c:v>0.4318654426559943</c:v>
                </c:pt>
                <c:pt idx="1">
                  <c:v>0.7408891909259534</c:v>
                </c:pt>
              </c:numCache>
            </c:numRef>
          </c:val>
        </c:ser>
        <c:ser>
          <c:idx val="3"/>
          <c:order val="3"/>
          <c:tx>
            <c:v>Total</c:v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(DCap!$O$17,DCap!$M$17)</c:f>
              <c:numCache>
                <c:formatCode>0.0%</c:formatCode>
                <c:ptCount val="2"/>
                <c:pt idx="0">
                  <c:v>0.26580198624293472</c:v>
                </c:pt>
                <c:pt idx="1">
                  <c:v>0.31122072057835748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99822592"/>
        <c:axId val="99844864"/>
      </c:barChart>
      <c:catAx>
        <c:axId val="9982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99844864"/>
        <c:crosses val="autoZero"/>
        <c:auto val="1"/>
        <c:lblAlgn val="ctr"/>
        <c:lblOffset val="100"/>
        <c:noMultiLvlLbl val="0"/>
      </c:catAx>
      <c:valAx>
        <c:axId val="998448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998225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cap="small" baseline="0"/>
            </a:pPr>
            <a:r>
              <a:rPr lang="ca-ES" sz="2000" cap="small" baseline="0"/>
              <a:t>Despeses per capítols.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(DCap!$M$10,DCap!$M$13,DCap!$M$16)</c:f>
              <c:numCache>
                <c:formatCode>0.0%</c:formatCode>
                <c:ptCount val="3"/>
                <c:pt idx="0">
                  <c:v>0.27372456521538874</c:v>
                </c:pt>
                <c:pt idx="1">
                  <c:v>0.30515782322039203</c:v>
                </c:pt>
                <c:pt idx="2">
                  <c:v>0.7408891909259534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2573568"/>
        <c:axId val="102584704"/>
      </c:barChart>
      <c:catAx>
        <c:axId val="1025735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2584704"/>
        <c:crosses val="autoZero"/>
        <c:auto val="1"/>
        <c:lblAlgn val="ctr"/>
        <c:lblOffset val="100"/>
        <c:noMultiLvlLbl val="0"/>
      </c:catAx>
      <c:valAx>
        <c:axId val="1025847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2573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Despeses per capítols. Variació obligat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(DCap!$P$10,DCap!$P$13,DCap!$P$16)</c:f>
              <c:numCache>
                <c:formatCode>0.0%</c:formatCode>
                <c:ptCount val="3"/>
                <c:pt idx="0">
                  <c:v>5.2457570301929213E-2</c:v>
                </c:pt>
                <c:pt idx="1">
                  <c:v>0.93593361338240255</c:v>
                </c:pt>
                <c:pt idx="2">
                  <c:v>0.2499593756782148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3162624"/>
        <c:axId val="103164160"/>
      </c:barChart>
      <c:catAx>
        <c:axId val="1031626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3164160"/>
        <c:crosses val="autoZero"/>
        <c:auto val="1"/>
        <c:lblAlgn val="ctr"/>
        <c:lblOffset val="100"/>
        <c:noMultiLvlLbl val="0"/>
      </c:catAx>
      <c:valAx>
        <c:axId val="1031641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3162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Obligat/Crèd.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(DCap!$M$5,DCap!$M$6,DCap!$M$7,DCap!$M$8,DCap!$M$9,DCap!$M$11,DCap!$M$12,DCap!$M$14,DCap!$M$15)</c:f>
              <c:numCache>
                <c:formatCode>0.0%</c:formatCode>
                <c:ptCount val="9"/>
                <c:pt idx="0">
                  <c:v>0.31861789684140512</c:v>
                </c:pt>
                <c:pt idx="1">
                  <c:v>0.16376550698706177</c:v>
                </c:pt>
                <c:pt idx="2">
                  <c:v>0.34951248355403436</c:v>
                </c:pt>
                <c:pt idx="3">
                  <c:v>0.32101970889156539</c:v>
                </c:pt>
                <c:pt idx="4">
                  <c:v>0</c:v>
                </c:pt>
                <c:pt idx="5">
                  <c:v>0.31105507645927782</c:v>
                </c:pt>
                <c:pt idx="6">
                  <c:v>0.21405960087457074</c:v>
                </c:pt>
                <c:pt idx="7">
                  <c:v>0.36512513238459754</c:v>
                </c:pt>
                <c:pt idx="8">
                  <c:v>0.79145620566990882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3185024"/>
        <c:axId val="103203200"/>
      </c:barChart>
      <c:catAx>
        <c:axId val="1031850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03203200"/>
        <c:crosses val="autoZero"/>
        <c:auto val="1"/>
        <c:lblAlgn val="ctr"/>
        <c:lblOffset val="100"/>
        <c:noMultiLvlLbl val="0"/>
      </c:catAx>
      <c:valAx>
        <c:axId val="103203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3185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Variació Obligat (%)  15/14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5555555555555558E-3"/>
                  <c:y val="9.722331583552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0.12500000000000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(DCap!$P$5,DCap!$P$6,DCap!$P$7,DCap!$P$8,DCap!$P$9,DCap!$P$11,DCap!$P$12,DCap!$P$14,DCap!$P$15)</c:f>
              <c:numCache>
                <c:formatCode>0.0%</c:formatCode>
                <c:ptCount val="9"/>
                <c:pt idx="0">
                  <c:v>-5.9344251986739316E-3</c:v>
                </c:pt>
                <c:pt idx="1">
                  <c:v>-2.0292910290226951E-2</c:v>
                </c:pt>
                <c:pt idx="2">
                  <c:v>-9.6715625186418297E-2</c:v>
                </c:pt>
                <c:pt idx="3">
                  <c:v>0.10687169612319058</c:v>
                </c:pt>
                <c:pt idx="4">
                  <c:v>0</c:v>
                </c:pt>
                <c:pt idx="5">
                  <c:v>0.93219379933500224</c:v>
                </c:pt>
                <c:pt idx="6">
                  <c:v>1.0238649258472163</c:v>
                </c:pt>
                <c:pt idx="7">
                  <c:v>-0.20362585903787478</c:v>
                </c:pt>
                <c:pt idx="8">
                  <c:v>0.29577769727829351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3209984"/>
        <c:axId val="103421824"/>
      </c:barChart>
      <c:catAx>
        <c:axId val="103209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03421824"/>
        <c:crosses val="autoZero"/>
        <c:auto val="1"/>
        <c:lblAlgn val="ctr"/>
        <c:lblOffset val="100"/>
        <c:noMultiLvlLbl val="0"/>
      </c:catAx>
      <c:valAx>
        <c:axId val="1034218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32099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cap="small" baseline="0"/>
            </a:pPr>
            <a:r>
              <a:rPr lang="ca-ES" cap="small" baseline="0"/>
              <a:t>Despesa Corrent.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(DDetallCorrent!$B$11,DDetallCorrent!$B$57,DDetallCorrent!$B$61,DDetallCorrent!$B$128)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(DDetallCorrent!$J$11,DDetallCorrent!$J$57,DDetallCorrent!$J$61,DDetallCorrent!$J$128)</c:f>
              <c:numCache>
                <c:formatCode>0.0%</c:formatCode>
                <c:ptCount val="4"/>
                <c:pt idx="0">
                  <c:v>0.31861789684140512</c:v>
                </c:pt>
                <c:pt idx="1">
                  <c:v>0.16376550698706172</c:v>
                </c:pt>
                <c:pt idx="2">
                  <c:v>0.34951248355403436</c:v>
                </c:pt>
                <c:pt idx="3">
                  <c:v>0.3207537070614957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2030336"/>
        <c:axId val="102032128"/>
      </c:barChart>
      <c:catAx>
        <c:axId val="1020303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cap="small" baseline="0"/>
            </a:pPr>
            <a:endParaRPr lang="ca-ES"/>
          </a:p>
        </c:txPr>
        <c:crossAx val="102032128"/>
        <c:crosses val="autoZero"/>
        <c:auto val="1"/>
        <c:lblAlgn val="ctr"/>
        <c:lblOffset val="100"/>
        <c:noMultiLvlLbl val="0"/>
      </c:catAx>
      <c:valAx>
        <c:axId val="102032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2030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Corrent. Variació Obligat 15/14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116411145220519E-2"/>
          <c:y val="0.14066137584668295"/>
          <c:w val="0.96358265563707868"/>
          <c:h val="0.859338624153317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0.157407407407407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99074074074074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(DDetallCorrent!$B$11,DDetallCorrent!$B$57,DDetallCorrent!$B$61,DDetallCorrent!$B$128)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(DDetallCorrent!$M$11,DDetallCorrent!$M$57,DDetallCorrent!$M$61,DDetallCorrent!$M$128)</c:f>
              <c:numCache>
                <c:formatCode>0.0%</c:formatCode>
                <c:ptCount val="4"/>
                <c:pt idx="0">
                  <c:v>-5.9344251986740426E-3</c:v>
                </c:pt>
                <c:pt idx="1">
                  <c:v>-2.0292910290227173E-2</c:v>
                </c:pt>
                <c:pt idx="2">
                  <c:v>-9.6715625186418186E-2</c:v>
                </c:pt>
                <c:pt idx="3">
                  <c:v>0.10687169612319081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2710656"/>
        <c:axId val="102721792"/>
      </c:barChart>
      <c:catAx>
        <c:axId val="102710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2721792"/>
        <c:crosses val="autoZero"/>
        <c:auto val="1"/>
        <c:lblAlgn val="ctr"/>
        <c:lblOffset val="100"/>
        <c:noMultiLvlLbl val="0"/>
      </c:catAx>
      <c:valAx>
        <c:axId val="1027217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271065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per Àrees de Despesa de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(DProg!$B$6,DProg!$B$27,DProg!$B$34,DProg!$B$53,DProg!$B$61,DProg!$B$75)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Marçal</c:v>
                </c:pt>
              </c:strCache>
            </c:strRef>
          </c:cat>
          <c:val>
            <c:numRef>
              <c:f>(DProg!$J$6,DProg!$J$27,DProg!$J$34,DProg!$J$53,DProg!$J$61,DProg!$J$75)</c:f>
              <c:numCache>
                <c:formatCode>0.0%</c:formatCode>
                <c:ptCount val="6"/>
                <c:pt idx="0">
                  <c:v>0.69487491587707728</c:v>
                </c:pt>
                <c:pt idx="1">
                  <c:v>0.25320564363017278</c:v>
                </c:pt>
                <c:pt idx="2" formatCode="0%">
                  <c:v>0.27418161260983942</c:v>
                </c:pt>
                <c:pt idx="3">
                  <c:v>0.3763569257775064</c:v>
                </c:pt>
                <c:pt idx="4">
                  <c:v>0.31109307778202738</c:v>
                </c:pt>
                <c:pt idx="5">
                  <c:v>0.26119538792364766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4635392"/>
        <c:axId val="104645376"/>
      </c:barChart>
      <c:catAx>
        <c:axId val="1046353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04645376"/>
        <c:crosses val="autoZero"/>
        <c:auto val="1"/>
        <c:lblAlgn val="ctr"/>
        <c:lblOffset val="100"/>
        <c:noMultiLvlLbl val="0"/>
      </c:catAx>
      <c:valAx>
        <c:axId val="1046453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463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per programes. Variació Obligat 15/14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(DProg!$B$6,DProg!$B$27,DProg!$B$34,DProg!$B$53,DProg!$B$61,DProg!$B$75)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Marçal</c:v>
                </c:pt>
              </c:strCache>
            </c:strRef>
          </c:cat>
          <c:val>
            <c:numRef>
              <c:f>(DProg!$M$6,DProg!$M$27,DProg!$M$34,DProg!$M$53,DProg!$M$61,DProg!$M$75)</c:f>
              <c:numCache>
                <c:formatCode>0.0%</c:formatCode>
                <c:ptCount val="6"/>
                <c:pt idx="0">
                  <c:v>0.25097615268846396</c:v>
                </c:pt>
                <c:pt idx="1">
                  <c:v>0.20659191740652494</c:v>
                </c:pt>
                <c:pt idx="2">
                  <c:v>3.3693429432655186E-2</c:v>
                </c:pt>
                <c:pt idx="3">
                  <c:v>9.4479698180798266E-2</c:v>
                </c:pt>
                <c:pt idx="4">
                  <c:v>0.21877791271061153</c:v>
                </c:pt>
                <c:pt idx="5">
                  <c:v>5.7114742316613398E-2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4682624"/>
        <c:axId val="104684160"/>
      </c:barChart>
      <c:catAx>
        <c:axId val="1046826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4684160"/>
        <c:crosses val="autoZero"/>
        <c:auto val="1"/>
        <c:lblAlgn val="ctr"/>
        <c:lblOffset val="100"/>
        <c:noMultiLvlLbl val="0"/>
      </c:catAx>
      <c:valAx>
        <c:axId val="1046841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4682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Total </a:t>
            </a:r>
            <a:r>
              <a:rPr lang="ca-ES" sz="1400" b="1" i="0" u="none" strike="noStrike" cap="small" baseline="0">
                <a:effectLst/>
              </a:rPr>
              <a:t>per Àrees de Despesa de</a:t>
            </a:r>
            <a:r>
              <a:rPr lang="ca-ES" sz="1400" cap="small" baseline="0"/>
              <a:t>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(DProg!$B$83,DProg!$B$104,DProg!$B$111,DProg!$B$130,DProg!$B$138,DProg!$B$152)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Marçal</c:v>
                </c:pt>
              </c:strCache>
            </c:strRef>
          </c:cat>
          <c:val>
            <c:numRef>
              <c:f>(DProg!$J$83,DProg!$J$104,DProg!$J$111,DProg!$J$130,DProg!$J$138,DProg!$J$152)</c:f>
              <c:numCache>
                <c:formatCode>0.0%</c:formatCode>
                <c:ptCount val="6"/>
                <c:pt idx="0">
                  <c:v>0.34811529597933738</c:v>
                </c:pt>
                <c:pt idx="1">
                  <c:v>0.21251470949942175</c:v>
                </c:pt>
                <c:pt idx="2" formatCode="0%">
                  <c:v>0.27499820532542169</c:v>
                </c:pt>
                <c:pt idx="3">
                  <c:v>0.41045978220354273</c:v>
                </c:pt>
                <c:pt idx="4">
                  <c:v>0.32872352811083316</c:v>
                </c:pt>
                <c:pt idx="5">
                  <c:v>0.26776957704649484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4700928"/>
        <c:axId val="104706816"/>
      </c:barChart>
      <c:catAx>
        <c:axId val="1047009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04706816"/>
        <c:crosses val="autoZero"/>
        <c:auto val="1"/>
        <c:lblAlgn val="ctr"/>
        <c:lblOffset val="100"/>
        <c:noMultiLvlLbl val="0"/>
      </c:catAx>
      <c:valAx>
        <c:axId val="1047068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4700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per programes. Variació Obligat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5462668816039986E-17"/>
                  <c:y val="0.277777777777777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(DProg!$B$83,DProg!$B$104,DProg!$B$111,DProg!$B$130,DProg!$B$138,DProg!$B$152)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Marçal</c:v>
                </c:pt>
              </c:strCache>
            </c:strRef>
          </c:cat>
          <c:val>
            <c:numRef>
              <c:f>(DProg!$M$83,DProg!$M$104,DProg!$M$111,DProg!$M$130,DProg!$M$138,DProg!$M$152)</c:f>
              <c:numCache>
                <c:formatCode>0.0%</c:formatCode>
                <c:ptCount val="6"/>
                <c:pt idx="0">
                  <c:v>-7.8715876962973996E-2</c:v>
                </c:pt>
                <c:pt idx="1">
                  <c:v>-3.6168508006113154E-2</c:v>
                </c:pt>
                <c:pt idx="2">
                  <c:v>3.5021265402893631E-2</c:v>
                </c:pt>
                <c:pt idx="3">
                  <c:v>0.10508347411184671</c:v>
                </c:pt>
                <c:pt idx="4">
                  <c:v>0.22577107705045418</c:v>
                </c:pt>
                <c:pt idx="5">
                  <c:v>8.436867346594501E-2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4408192"/>
        <c:axId val="104409344"/>
      </c:barChart>
      <c:catAx>
        <c:axId val="1044081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4409344"/>
        <c:crosses val="autoZero"/>
        <c:auto val="1"/>
        <c:lblAlgn val="ctr"/>
        <c:lblOffset val="100"/>
        <c:noMultiLvlLbl val="0"/>
      </c:catAx>
      <c:valAx>
        <c:axId val="1044093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4408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Grau Execució Ingressos a ABRIL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'ICap '!$B$10</c:f>
              <c:strCache>
                <c:ptCount val="1"/>
                <c:pt idx="0">
                  <c:v>Operacions corrents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('ICap '!$M$10,'ICap '!$I$10)</c:f>
              <c:numCache>
                <c:formatCode>0.0%</c:formatCode>
                <c:ptCount val="2"/>
                <c:pt idx="0">
                  <c:v>0.33630233163160667</c:v>
                </c:pt>
                <c:pt idx="1">
                  <c:v>0.34889111856293797</c:v>
                </c:pt>
              </c:numCache>
            </c:numRef>
          </c:val>
        </c:ser>
        <c:ser>
          <c:idx val="1"/>
          <c:order val="1"/>
          <c:tx>
            <c:strRef>
              <c:f>'ICap '!$B$13</c:f>
              <c:strCache>
                <c:ptCount val="1"/>
                <c:pt idx="0">
                  <c:v>Operacions de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('ICap '!$M$13,'ICap '!$I$13)</c:f>
              <c:numCache>
                <c:formatCode>0.0%</c:formatCode>
                <c:ptCount val="2"/>
                <c:pt idx="0">
                  <c:v>0.18915224884929877</c:v>
                </c:pt>
                <c:pt idx="1">
                  <c:v>9.4483525231934165E-2</c:v>
                </c:pt>
              </c:numCache>
            </c:numRef>
          </c:val>
        </c:ser>
        <c:ser>
          <c:idx val="2"/>
          <c:order val="2"/>
          <c:tx>
            <c:strRef>
              <c:f>'ICap '!$B$16</c:f>
              <c:strCache>
                <c:ptCount val="1"/>
                <c:pt idx="0">
                  <c:v>Operacions financeres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('ICap '!$M$16,'ICap '!$I$16)</c:f>
              <c:numCache>
                <c:formatCode>0.0%</c:formatCode>
                <c:ptCount val="2"/>
                <c:pt idx="0">
                  <c:v>2E-3</c:v>
                </c:pt>
                <c:pt idx="1">
                  <c:v>3.5803142599819871E-3</c:v>
                </c:pt>
              </c:numCache>
            </c:numRef>
          </c:val>
        </c:ser>
        <c:ser>
          <c:idx val="3"/>
          <c:order val="3"/>
          <c:tx>
            <c:strRef>
              <c:f>'ICap '!$B$18</c:f>
              <c:strCache>
                <c:ptCount val="1"/>
                <c:pt idx="0">
                  <c:v>Ingressos Totals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('ICap '!$M$18,'ICap '!$I$18)</c:f>
              <c:numCache>
                <c:formatCode>0.0%</c:formatCode>
                <c:ptCount val="2"/>
                <c:pt idx="0">
                  <c:v>0.30370137334395858</c:v>
                </c:pt>
                <c:pt idx="1">
                  <c:v>0.32228918466058493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0492032"/>
        <c:axId val="100493568"/>
      </c:barChart>
      <c:catAx>
        <c:axId val="10049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00493568"/>
        <c:crosses val="autoZero"/>
        <c:auto val="1"/>
        <c:lblAlgn val="ctr"/>
        <c:lblOffset val="100"/>
        <c:noMultiLvlLbl val="0"/>
      </c:catAx>
      <c:valAx>
        <c:axId val="100493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04920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Despesa Total per Orgànics. Obl/Prev. Def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(DOrg!$B$15,DOrg!$B$26)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(DOrg!$J$15,DOrg!$J$26)</c:f>
              <c:numCache>
                <c:formatCode>0.0%</c:formatCode>
                <c:ptCount val="2"/>
                <c:pt idx="0">
                  <c:v>0.32023404543000566</c:v>
                </c:pt>
                <c:pt idx="1">
                  <c:v>0.24644714724513969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4787328"/>
        <c:axId val="104809600"/>
      </c:barChart>
      <c:catAx>
        <c:axId val="1047873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4809600"/>
        <c:crosses val="autoZero"/>
        <c:auto val="1"/>
        <c:lblAlgn val="ctr"/>
        <c:lblOffset val="100"/>
        <c:noMultiLvlLbl val="0"/>
      </c:catAx>
      <c:valAx>
        <c:axId val="1048096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4787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500" cap="small" baseline="0"/>
            </a:pPr>
            <a:r>
              <a:rPr lang="ca-ES" sz="1500" cap="small" baseline="0"/>
              <a:t>Despesa per Orgànics. Variació Obligat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0.337962962962962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(DOrg!$B$15,DOrg!$B$26)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(DOrg!$M$15,DOrg!$M$26)</c:f>
              <c:numCache>
                <c:formatCode>0.0%</c:formatCode>
                <c:ptCount val="2"/>
                <c:pt idx="0">
                  <c:v>0.19877102072842323</c:v>
                </c:pt>
                <c:pt idx="1">
                  <c:v>-0.11512882363702981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4828928"/>
        <c:axId val="104831616"/>
      </c:barChart>
      <c:catAx>
        <c:axId val="1048289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4831616"/>
        <c:crosses val="autoZero"/>
        <c:auto val="1"/>
        <c:lblAlgn val="ctr"/>
        <c:lblOffset val="100"/>
        <c:noMultiLvlLbl val="0"/>
      </c:catAx>
      <c:valAx>
        <c:axId val="1048316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4828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Corrent per Orgànics. Obligat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(DOrg!$B$44,DOrg!$B$55)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(DOrg!$J$44,DOrg!$J$55)</c:f>
              <c:numCache>
                <c:formatCode>0.0%</c:formatCode>
                <c:ptCount val="2"/>
                <c:pt idx="0">
                  <c:v>0.27749978590616314</c:v>
                </c:pt>
                <c:pt idx="1">
                  <c:v>0.25159574390836809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4868864"/>
        <c:axId val="104874752"/>
      </c:barChart>
      <c:catAx>
        <c:axId val="1048688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4874752"/>
        <c:crosses val="autoZero"/>
        <c:auto val="1"/>
        <c:lblAlgn val="ctr"/>
        <c:lblOffset val="100"/>
        <c:noMultiLvlLbl val="0"/>
      </c:catAx>
      <c:valAx>
        <c:axId val="1048747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4868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Corrent per Orgànics. Variació Obligat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(DOrg!$B$44,DOrg!$B$55)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(DOrg!$M$44,DOrg!$M$55)</c:f>
              <c:numCache>
                <c:formatCode>0.0%</c:formatCode>
                <c:ptCount val="2"/>
                <c:pt idx="0">
                  <c:v>5.4480878391827359E-2</c:v>
                </c:pt>
                <c:pt idx="1">
                  <c:v>3.9561752127543093E-2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4891520"/>
        <c:axId val="104893056"/>
      </c:barChart>
      <c:catAx>
        <c:axId val="1048915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4893056"/>
        <c:crosses val="autoZero"/>
        <c:auto val="1"/>
        <c:lblAlgn val="ctr"/>
        <c:lblOffset val="100"/>
        <c:noMultiLvlLbl val="0"/>
      </c:catAx>
      <c:valAx>
        <c:axId val="1048930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4891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Sector de Recursos (Cap. 2 i 4)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01'!$J$6,'DCap 01'!$J$8)</c:f>
              <c:numCache>
                <c:formatCode>0.0%</c:formatCode>
                <c:ptCount val="2"/>
                <c:pt idx="0">
                  <c:v>0.21254269686629437</c:v>
                </c:pt>
                <c:pt idx="1">
                  <c:v>0.30889163978807038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6881024"/>
        <c:axId val="106882560"/>
      </c:barChart>
      <c:catAx>
        <c:axId val="1068810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6882560"/>
        <c:crosses val="autoZero"/>
        <c:auto val="1"/>
        <c:lblAlgn val="ctr"/>
        <c:lblOffset val="100"/>
        <c:noMultiLvlLbl val="0"/>
      </c:catAx>
      <c:valAx>
        <c:axId val="1068825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6881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Sector de Recursos (Cap. 2 i 4) Var. Obligat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01'!$M$6,'DCap 01'!$M$8)</c:f>
              <c:numCache>
                <c:formatCode>0.0%</c:formatCode>
                <c:ptCount val="2"/>
                <c:pt idx="0">
                  <c:v>-8.4134207587373E-2</c:v>
                </c:pt>
                <c:pt idx="1">
                  <c:v>0.11986372069232432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2750080"/>
        <c:axId val="102751616"/>
      </c:barChart>
      <c:catAx>
        <c:axId val="1027500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2751616"/>
        <c:crosses val="autoZero"/>
        <c:auto val="1"/>
        <c:lblAlgn val="ctr"/>
        <c:lblOffset val="100"/>
        <c:noMultiLvlLbl val="0"/>
      </c:catAx>
      <c:valAx>
        <c:axId val="1027516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2750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Sector de Recursos (Cap. 6 i 7)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01'!$J$10,'DCap 01'!$J$11)</c:f>
              <c:numCache>
                <c:formatCode>0.0%</c:formatCode>
                <c:ptCount val="2"/>
                <c:pt idx="0">
                  <c:v>0.10283073950879666</c:v>
                </c:pt>
                <c:pt idx="1">
                  <c:v>0.10638297872340426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5963520"/>
        <c:axId val="105965056"/>
      </c:barChart>
      <c:catAx>
        <c:axId val="1059635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5965056"/>
        <c:crosses val="autoZero"/>
        <c:auto val="1"/>
        <c:lblAlgn val="ctr"/>
        <c:lblOffset val="100"/>
        <c:noMultiLvlLbl val="0"/>
      </c:catAx>
      <c:valAx>
        <c:axId val="1059650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5963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Sector de Recursos (Cap. 6 i 7) Var. Obligat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01'!$M$10,'DCap 01'!$M$11)</c:f>
              <c:numCache>
                <c:formatCode>0.0%</c:formatCode>
                <c:ptCount val="2"/>
                <c:pt idx="0">
                  <c:v>5.5337094861180436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8013440"/>
        <c:axId val="108014976"/>
      </c:barChart>
      <c:catAx>
        <c:axId val="1080134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8014976"/>
        <c:crosses val="autoZero"/>
        <c:auto val="1"/>
        <c:lblAlgn val="ctr"/>
        <c:lblOffset val="100"/>
        <c:noMultiLvlLbl val="0"/>
      </c:catAx>
      <c:valAx>
        <c:axId val="1080149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8013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 QVIiE 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02'!$J$6,'DCap 02'!$J$8)</c:f>
              <c:numCache>
                <c:formatCode>0.0%</c:formatCode>
                <c:ptCount val="2"/>
                <c:pt idx="0">
                  <c:v>0.17206772583854324</c:v>
                </c:pt>
                <c:pt idx="1">
                  <c:v>0.29060097556987796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7938560"/>
        <c:axId val="107940096"/>
      </c:barChart>
      <c:catAx>
        <c:axId val="1079385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7940096"/>
        <c:crosses val="autoZero"/>
        <c:auto val="1"/>
        <c:lblAlgn val="ctr"/>
        <c:lblOffset val="100"/>
        <c:noMultiLvlLbl val="0"/>
      </c:catAx>
      <c:valAx>
        <c:axId val="1079400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7938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Sector QVIiE (Cap. 2 i 4) Var. Obligat 15/14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02'!$M$6,'DCap 02'!$M$8)</c:f>
              <c:numCache>
                <c:formatCode>0.0%</c:formatCode>
                <c:ptCount val="2"/>
                <c:pt idx="0">
                  <c:v>-5.2286353068873637E-2</c:v>
                </c:pt>
                <c:pt idx="1">
                  <c:v>9.3698134181784631E-2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7965056"/>
        <c:axId val="107970944"/>
      </c:barChart>
      <c:catAx>
        <c:axId val="1079650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7970944"/>
        <c:crosses val="autoZero"/>
        <c:auto val="1"/>
        <c:lblAlgn val="ctr"/>
        <c:lblOffset val="100"/>
        <c:noMultiLvlLbl val="0"/>
      </c:catAx>
      <c:valAx>
        <c:axId val="1079709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7965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normalizeH="0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'!$I$5:$I$9,'ICap '!$I$11:$I$12,'ICap '!$I$14:$I$15)</c:f>
              <c:numCache>
                <c:formatCode>0.0%</c:formatCode>
                <c:ptCount val="9"/>
                <c:pt idx="0">
                  <c:v>0.37141040566015787</c:v>
                </c:pt>
                <c:pt idx="1">
                  <c:v>0.39162361311136779</c:v>
                </c:pt>
                <c:pt idx="2">
                  <c:v>0.3007047403120674</c:v>
                </c:pt>
                <c:pt idx="3">
                  <c:v>0.34487629056043712</c:v>
                </c:pt>
                <c:pt idx="4">
                  <c:v>0.18603232646651602</c:v>
                </c:pt>
                <c:pt idx="5">
                  <c:v>4.3159382298832192</c:v>
                </c:pt>
                <c:pt idx="6">
                  <c:v>3.2018132871657355E-2</c:v>
                </c:pt>
                <c:pt idx="7">
                  <c:v>0</c:v>
                </c:pt>
                <c:pt idx="8">
                  <c:v>3.6911255957907765E-3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0882688"/>
        <c:axId val="100889728"/>
      </c:barChart>
      <c:catAx>
        <c:axId val="1008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00889728"/>
        <c:crosses val="autoZero"/>
        <c:auto val="1"/>
        <c:lblAlgn val="ctr"/>
        <c:lblOffset val="100"/>
        <c:noMultiLvlLbl val="0"/>
      </c:catAx>
      <c:valAx>
        <c:axId val="1008897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0882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 QVIiE 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02'!$J$11,'DCap 02'!$J$12)</c:f>
              <c:numCache>
                <c:formatCode>0.0%</c:formatCode>
                <c:ptCount val="2"/>
                <c:pt idx="0">
                  <c:v>2.5485871829151342E-2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8598016"/>
        <c:axId val="108599552"/>
      </c:barChart>
      <c:catAx>
        <c:axId val="108598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108599552"/>
        <c:crosses val="autoZero"/>
        <c:auto val="1"/>
        <c:lblAlgn val="ctr"/>
        <c:lblOffset val="100"/>
        <c:noMultiLvlLbl val="0"/>
      </c:catAx>
      <c:valAx>
        <c:axId val="1085995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8598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Sector QVIiE (Cap. 6 i 7) Var. Obligat 15/14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02'!$M$11,'DCap 02'!$M$12)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8612224"/>
        <c:axId val="108638592"/>
      </c:barChart>
      <c:catAx>
        <c:axId val="108612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08638592"/>
        <c:crosses val="autoZero"/>
        <c:auto val="1"/>
        <c:lblAlgn val="ctr"/>
        <c:lblOffset val="100"/>
        <c:noMultiLvlLbl val="0"/>
      </c:catAx>
      <c:valAx>
        <c:axId val="1086385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86122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Sector Prev. Seg. i Mob. (Cap. 2 i 4) Obligat/</a:t>
            </a:r>
            <a:r>
              <a:rPr lang="ca-ES" sz="1400" b="1" i="0" u="none" strike="noStrike" cap="small" baseline="0">
                <a:effectLst/>
              </a:rPr>
              <a:t>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04'!$J$6,'DCap 04'!$J$8)</c:f>
              <c:numCache>
                <c:formatCode>0.0%</c:formatCode>
                <c:ptCount val="2"/>
                <c:pt idx="0">
                  <c:v>0.10137558420746749</c:v>
                </c:pt>
                <c:pt idx="1">
                  <c:v>0.78528606650284605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9106688"/>
        <c:axId val="109108224"/>
      </c:barChart>
      <c:catAx>
        <c:axId val="1091066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9108224"/>
        <c:crosses val="autoZero"/>
        <c:auto val="1"/>
        <c:lblAlgn val="ctr"/>
        <c:lblOffset val="100"/>
        <c:noMultiLvlLbl val="0"/>
      </c:catAx>
      <c:valAx>
        <c:axId val="1091082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9106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Sector Prev. Seg. i Mob. (Cap. 2 i 4) Var. Obligat 15/14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0.166666666666666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04'!$M$6,'DCap 04'!$M$8)</c:f>
              <c:numCache>
                <c:formatCode>0.0%</c:formatCode>
                <c:ptCount val="2"/>
                <c:pt idx="0">
                  <c:v>-0.31316123760698156</c:v>
                </c:pt>
                <c:pt idx="1">
                  <c:v>0.92733172922143914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9336448"/>
        <c:axId val="109347584"/>
      </c:barChart>
      <c:catAx>
        <c:axId val="1093364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9347584"/>
        <c:crosses val="autoZero"/>
        <c:auto val="1"/>
        <c:lblAlgn val="ctr"/>
        <c:lblOffset val="100"/>
        <c:noMultiLvlLbl val="0"/>
      </c:catAx>
      <c:valAx>
        <c:axId val="1093475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9336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Sector Prev. Seg. i Mob.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04'!$J$10,'DCap 04'!$J$11)</c:f>
              <c:numCache>
                <c:formatCode>0.0%</c:formatCode>
                <c:ptCount val="2"/>
                <c:pt idx="0">
                  <c:v>4.3953167069094587E-3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9368448"/>
        <c:axId val="109369984"/>
      </c:barChart>
      <c:catAx>
        <c:axId val="1093684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9369984"/>
        <c:crosses val="autoZero"/>
        <c:auto val="1"/>
        <c:lblAlgn val="ctr"/>
        <c:lblOffset val="100"/>
        <c:noMultiLvlLbl val="0"/>
      </c:catAx>
      <c:valAx>
        <c:axId val="109369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9368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Sector Prev. Seg. i Mob. (Cap. 6 i 7)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04'!$M$10,'DCap 04'!$M$11)</c:f>
              <c:numCache>
                <c:formatCode>General</c:formatCode>
                <c:ptCount val="2"/>
                <c:pt idx="0" formatCode="0.0%">
                  <c:v>4.8220271085747077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9874176"/>
        <c:axId val="109880064"/>
      </c:barChart>
      <c:catAx>
        <c:axId val="1098741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9880064"/>
        <c:crosses val="autoZero"/>
        <c:auto val="1"/>
        <c:lblAlgn val="ctr"/>
        <c:lblOffset val="100"/>
        <c:noMultiLvlLbl val="0"/>
      </c:catAx>
      <c:valAx>
        <c:axId val="1098800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9874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Hàbitat Urbà (Cap. 2 i 4) 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0501'!$J$6,'DCap 0501'!$J$8)</c:f>
              <c:numCache>
                <c:formatCode>0.0%</c:formatCode>
                <c:ptCount val="2"/>
                <c:pt idx="0">
                  <c:v>0.2075812481563348</c:v>
                </c:pt>
                <c:pt idx="1">
                  <c:v>0.33232612144116946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8164992"/>
        <c:axId val="108166528"/>
      </c:barChart>
      <c:catAx>
        <c:axId val="108164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8166528"/>
        <c:crosses val="autoZero"/>
        <c:auto val="1"/>
        <c:lblAlgn val="ctr"/>
        <c:lblOffset val="100"/>
        <c:noMultiLvlLbl val="0"/>
      </c:catAx>
      <c:valAx>
        <c:axId val="1081665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8164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Hàbitat Urbà (Cap. 2 i 4)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0.263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0501'!$M$6,'DCap 0501'!$M$8)</c:f>
              <c:numCache>
                <c:formatCode>0.0%</c:formatCode>
                <c:ptCount val="2"/>
                <c:pt idx="0">
                  <c:v>2.2727832534845893E-2</c:v>
                </c:pt>
                <c:pt idx="1">
                  <c:v>0.91333987997208654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4773888"/>
        <c:axId val="108176512"/>
      </c:barChart>
      <c:catAx>
        <c:axId val="104773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8176512"/>
        <c:crosses val="autoZero"/>
        <c:auto val="1"/>
        <c:lblAlgn val="ctr"/>
        <c:lblOffset val="100"/>
        <c:noMultiLvlLbl val="0"/>
      </c:catAx>
      <c:valAx>
        <c:axId val="1081765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4773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Hàbitat Urbà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0501'!$J$10,'DCap 0501'!$J$11)</c:f>
              <c:numCache>
                <c:formatCode>0.0%</c:formatCode>
                <c:ptCount val="2"/>
                <c:pt idx="0">
                  <c:v>0.59405978513781577</c:v>
                </c:pt>
                <c:pt idx="1">
                  <c:v>0.37162604191363152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8209664"/>
        <c:axId val="108211200"/>
      </c:barChart>
      <c:catAx>
        <c:axId val="108209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8211200"/>
        <c:crosses val="autoZero"/>
        <c:auto val="1"/>
        <c:lblAlgn val="ctr"/>
        <c:lblOffset val="100"/>
        <c:noMultiLvlLbl val="0"/>
      </c:catAx>
      <c:valAx>
        <c:axId val="108211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8209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Hàbitat Urbà (Cap. 6 i 7)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0501'!$M$10,'DCap 0501'!$M$11)</c:f>
              <c:numCache>
                <c:formatCode>0.0%</c:formatCode>
                <c:ptCount val="2"/>
                <c:pt idx="0">
                  <c:v>0.50681474998520737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8223872"/>
        <c:axId val="108237952"/>
      </c:barChart>
      <c:catAx>
        <c:axId val="1082238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8237952"/>
        <c:crosses val="autoZero"/>
        <c:auto val="1"/>
        <c:lblAlgn val="ctr"/>
        <c:lblOffset val="100"/>
        <c:noMultiLvlLbl val="0"/>
      </c:catAx>
      <c:valAx>
        <c:axId val="1082379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8223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Ingressos. Variació DL (%) 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0"/>
                  <c:y val="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0.15740740740740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'!$N$5:$N$9,'ICap '!$N$11:$N$12,'ICap '!$N$14:$N$15)</c:f>
              <c:numCache>
                <c:formatCode>0.0%</c:formatCode>
                <c:ptCount val="9"/>
                <c:pt idx="0">
                  <c:v>6.2156304445776689E-2</c:v>
                </c:pt>
                <c:pt idx="1">
                  <c:v>0.25395120610106448</c:v>
                </c:pt>
                <c:pt idx="2">
                  <c:v>-7.2190353481506597E-2</c:v>
                </c:pt>
                <c:pt idx="3">
                  <c:v>7.1917443439891704E-2</c:v>
                </c:pt>
                <c:pt idx="4">
                  <c:v>-0.17950791634234919</c:v>
                </c:pt>
                <c:pt idx="5">
                  <c:v>0</c:v>
                </c:pt>
                <c:pt idx="6">
                  <c:v>-0.79234637455868562</c:v>
                </c:pt>
                <c:pt idx="7">
                  <c:v>0</c:v>
                </c:pt>
                <c:pt idx="8">
                  <c:v>0.16888412746151915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0902784"/>
        <c:axId val="101389056"/>
      </c:barChart>
      <c:catAx>
        <c:axId val="10090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1389056"/>
        <c:crosses val="autoZero"/>
        <c:auto val="1"/>
        <c:lblAlgn val="ctr"/>
        <c:lblOffset val="100"/>
        <c:noMultiLvlLbl val="0"/>
      </c:catAx>
      <c:valAx>
        <c:axId val="1013890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0902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 b="1" i="0" cap="small" baseline="0">
                <a:effectLst/>
              </a:rPr>
              <a:t>Despesa Gerència Medi Ambient i Serv. Urbans (Cap. 2 i 4) Obligat</a:t>
            </a:r>
            <a:r>
              <a:rPr lang="ca-ES" sz="1200" b="1" i="0" u="none" strike="noStrike" cap="small" baseline="0">
                <a:effectLst/>
              </a:rPr>
              <a:t>/Crèdit Actual </a:t>
            </a:r>
            <a:r>
              <a:rPr lang="ca-ES" sz="1200" b="1" i="0" cap="small" baseline="0">
                <a:effectLst/>
              </a:rPr>
              <a:t>(%)</a:t>
            </a:r>
            <a:endParaRPr lang="ca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0502'!$J$6,'DCap 0502'!$J$8)</c:f>
              <c:numCache>
                <c:formatCode>0.0%</c:formatCode>
                <c:ptCount val="2"/>
                <c:pt idx="0">
                  <c:v>0.13807026333812911</c:v>
                </c:pt>
                <c:pt idx="1">
                  <c:v>0.2602257629986468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5851136"/>
        <c:axId val="105852928"/>
      </c:barChart>
      <c:catAx>
        <c:axId val="1058511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5852928"/>
        <c:crosses val="autoZero"/>
        <c:auto val="1"/>
        <c:lblAlgn val="ctr"/>
        <c:lblOffset val="100"/>
        <c:noMultiLvlLbl val="0"/>
      </c:catAx>
      <c:valAx>
        <c:axId val="1058529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5851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Medi Ambient i Serv. Urbans </a:t>
            </a:r>
            <a:r>
              <a:rPr lang="ca-ES" sz="1400" b="1" i="0" cap="small" baseline="0">
                <a:effectLst/>
              </a:rPr>
              <a:t>(Cap. 2 i 4) Var. Obligat 15/14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0.208333333333333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0502'!$M$6,'DCap 0502'!$M$8)</c:f>
              <c:numCache>
                <c:formatCode>0.0%</c:formatCode>
                <c:ptCount val="2"/>
                <c:pt idx="0">
                  <c:v>1.0097614989213519</c:v>
                </c:pt>
                <c:pt idx="1">
                  <c:v>-0.16236048345091314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5880192"/>
        <c:axId val="105887232"/>
      </c:barChart>
      <c:catAx>
        <c:axId val="1058801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5887232"/>
        <c:crosses val="autoZero"/>
        <c:auto val="1"/>
        <c:lblAlgn val="ctr"/>
        <c:lblOffset val="100"/>
        <c:noMultiLvlLbl val="0"/>
      </c:catAx>
      <c:valAx>
        <c:axId val="1058872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5880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0502'!$J$10,'DCap 0502'!$J$11)</c:f>
              <c:numCache>
                <c:formatCode>General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0245760"/>
        <c:axId val="110247296"/>
      </c:barChart>
      <c:catAx>
        <c:axId val="1102457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0247296"/>
        <c:crosses val="autoZero"/>
        <c:auto val="1"/>
        <c:lblAlgn val="ctr"/>
        <c:lblOffset val="100"/>
        <c:noMultiLvlLbl val="0"/>
      </c:catAx>
      <c:valAx>
        <c:axId val="1102472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0245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0502'!$M$10,'DCap 0502'!$M$11)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0292992"/>
        <c:axId val="110294528"/>
      </c:barChart>
      <c:catAx>
        <c:axId val="110292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10294528"/>
        <c:crosses val="autoZero"/>
        <c:auto val="1"/>
        <c:lblAlgn val="ctr"/>
        <c:lblOffset val="100"/>
        <c:noMultiLvlLbl val="0"/>
      </c:catAx>
      <c:valAx>
        <c:axId val="1102945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02929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2 i 4) Obligat</a:t>
            </a:r>
            <a:r>
              <a:rPr lang="ca-ES" sz="1400" b="1" i="0" u="none" strike="noStrike" cap="small" baseline="0">
                <a:effectLst/>
              </a:rPr>
              <a:t>/Crèdit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0503'!$J$6,'DCap 0503'!$J$8)</c:f>
              <c:numCache>
                <c:formatCode>0.0%</c:formatCode>
                <c:ptCount val="2"/>
                <c:pt idx="0">
                  <c:v>5.6782776836502111E-2</c:v>
                </c:pt>
                <c:pt idx="1">
                  <c:v>0.50560000000000005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2212224"/>
        <c:axId val="112218112"/>
      </c:barChart>
      <c:catAx>
        <c:axId val="112212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2218112"/>
        <c:crosses val="autoZero"/>
        <c:auto val="1"/>
        <c:lblAlgn val="ctr"/>
        <c:lblOffset val="100"/>
        <c:noMultiLvlLbl val="0"/>
      </c:catAx>
      <c:valAx>
        <c:axId val="1122181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2212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Urbanisme (Cap. 2 i 4)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0503'!$M$6,'DCap 0503'!$M$8)</c:f>
              <c:numCache>
                <c:formatCode>0.0%</c:formatCode>
                <c:ptCount val="2"/>
                <c:pt idx="0">
                  <c:v>1.3862323238815837</c:v>
                </c:pt>
                <c:pt idx="1">
                  <c:v>29.583093354430378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2243072"/>
        <c:axId val="112244608"/>
      </c:barChart>
      <c:catAx>
        <c:axId val="112243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2244608"/>
        <c:crosses val="autoZero"/>
        <c:auto val="1"/>
        <c:lblAlgn val="ctr"/>
        <c:lblOffset val="100"/>
        <c:noMultiLvlLbl val="0"/>
      </c:catAx>
      <c:valAx>
        <c:axId val="1122446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2243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0503'!$J$10,'DCap 0503'!$J$11)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2675072"/>
        <c:axId val="112676864"/>
      </c:barChart>
      <c:catAx>
        <c:axId val="112675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2676864"/>
        <c:crosses val="autoZero"/>
        <c:auto val="1"/>
        <c:lblAlgn val="ctr"/>
        <c:lblOffset val="100"/>
        <c:noMultiLvlLbl val="0"/>
      </c:catAx>
      <c:valAx>
        <c:axId val="1126768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2675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Var. Obligat 15/14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0503'!$M$10,'DCap 0503'!$M$11)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2714112"/>
        <c:axId val="112715648"/>
      </c:barChart>
      <c:catAx>
        <c:axId val="1127141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2715648"/>
        <c:crosses val="autoZero"/>
        <c:auto val="1"/>
        <c:lblAlgn val="ctr"/>
        <c:lblOffset val="100"/>
        <c:noMultiLvlLbl val="0"/>
      </c:catAx>
      <c:valAx>
        <c:axId val="112715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2714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d'Infraestructures i Coord. Urbana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0504'!$J$6,'DCap 0504'!$J$8)</c:f>
              <c:numCache>
                <c:formatCode>0.0%</c:formatCode>
                <c:ptCount val="2"/>
                <c:pt idx="0">
                  <c:v>0.225134332584323</c:v>
                </c:pt>
                <c:pt idx="1">
                  <c:v>0.39664744967989191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3263744"/>
        <c:axId val="113266688"/>
      </c:barChart>
      <c:catAx>
        <c:axId val="113263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3266688"/>
        <c:crosses val="autoZero"/>
        <c:auto val="1"/>
        <c:lblAlgn val="ctr"/>
        <c:lblOffset val="100"/>
        <c:noMultiLvlLbl val="0"/>
      </c:catAx>
      <c:valAx>
        <c:axId val="1132666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3263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Gerència d'Infraestructures i Coord. Urbana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0504'!$M$6,'DCap 0504'!$M$8)</c:f>
              <c:numCache>
                <c:formatCode>0.0%</c:formatCode>
                <c:ptCount val="2"/>
                <c:pt idx="0">
                  <c:v>0.80210371036612793</c:v>
                </c:pt>
                <c:pt idx="1">
                  <c:v>0.23860424352305221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3291648"/>
        <c:axId val="113293184"/>
      </c:barChart>
      <c:catAx>
        <c:axId val="113291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3293184"/>
        <c:crosses val="autoZero"/>
        <c:auto val="1"/>
        <c:lblAlgn val="ctr"/>
        <c:lblOffset val="100"/>
        <c:noMultiLvlLbl val="0"/>
      </c:catAx>
      <c:valAx>
        <c:axId val="1132931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3291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per Operacions. DL/Prev.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'!$I$10,'ICap '!$I$13,'ICap '!$I$16)</c:f>
              <c:numCache>
                <c:formatCode>0.0%</c:formatCode>
                <c:ptCount val="3"/>
                <c:pt idx="0">
                  <c:v>0.34889111856293797</c:v>
                </c:pt>
                <c:pt idx="1">
                  <c:v>9.4483525231934165E-2</c:v>
                </c:pt>
                <c:pt idx="2">
                  <c:v>3.5803142599819871E-3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1401728"/>
        <c:axId val="101403264"/>
      </c:barChart>
      <c:catAx>
        <c:axId val="1014017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1403264"/>
        <c:crosses val="autoZero"/>
        <c:auto val="1"/>
        <c:lblAlgn val="ctr"/>
        <c:lblOffset val="100"/>
        <c:noMultiLvlLbl val="0"/>
      </c:catAx>
      <c:valAx>
        <c:axId val="1014032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1401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d'Infraestructures i Coord. Urbana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0504'!$J$10,'DCap 0504'!$J$11)</c:f>
              <c:numCache>
                <c:formatCode>0.0%</c:formatCode>
                <c:ptCount val="2"/>
                <c:pt idx="0">
                  <c:v>0.29413528335704187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3301760"/>
        <c:axId val="113725440"/>
      </c:barChart>
      <c:catAx>
        <c:axId val="1133017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3725440"/>
        <c:crosses val="autoZero"/>
        <c:auto val="1"/>
        <c:lblAlgn val="ctr"/>
        <c:lblOffset val="100"/>
        <c:noMultiLvlLbl val="0"/>
      </c:catAx>
      <c:valAx>
        <c:axId val="1137254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3301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d'Infraestructures i Coord. Urbana </a:t>
            </a:r>
            <a:r>
              <a:rPr lang="ca-ES" sz="1400" b="1" i="0" cap="small" baseline="0">
                <a:effectLst/>
              </a:rPr>
              <a:t>(Cap. 6 i 7) Var. Obligat 15/14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0504'!$M$10,'DCap 0504'!$M$11)</c:f>
              <c:numCache>
                <c:formatCode>0.0%</c:formatCode>
                <c:ptCount val="2"/>
                <c:pt idx="0">
                  <c:v>0.22340037873549234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3742208"/>
        <c:axId val="113743744"/>
      </c:barChart>
      <c:catAx>
        <c:axId val="1137422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3743744"/>
        <c:crosses val="autoZero"/>
        <c:auto val="1"/>
        <c:lblAlgn val="ctr"/>
        <c:lblOffset val="100"/>
        <c:noMultiLvlLbl val="0"/>
      </c:catAx>
      <c:valAx>
        <c:axId val="1137437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3742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 Economia, Empresa i Ocupació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07'!$B$6,'DCap 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07'!$J$6,'DCap 07'!$J$8)</c:f>
              <c:numCache>
                <c:formatCode>0.0%</c:formatCode>
                <c:ptCount val="2"/>
                <c:pt idx="0">
                  <c:v>0.20039282900783167</c:v>
                </c:pt>
                <c:pt idx="1">
                  <c:v>0.31585081439320767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5819520"/>
        <c:axId val="105825408"/>
      </c:barChart>
      <c:catAx>
        <c:axId val="1058195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5825408"/>
        <c:crosses val="autoZero"/>
        <c:auto val="1"/>
        <c:lblAlgn val="ctr"/>
        <c:lblOffset val="100"/>
        <c:noMultiLvlLbl val="0"/>
      </c:catAx>
      <c:valAx>
        <c:axId val="1058254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5819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 Economia, Empresa i Ocupació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15/14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07'!$B$6,'DCap 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07'!$M$6,'DCap 07'!$M$8)</c:f>
              <c:numCache>
                <c:formatCode>0.0%</c:formatCode>
                <c:ptCount val="2"/>
                <c:pt idx="0">
                  <c:v>10.354413613823699</c:v>
                </c:pt>
                <c:pt idx="1">
                  <c:v>0.21324937685101264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0347776"/>
        <c:axId val="110349312"/>
      </c:barChart>
      <c:catAx>
        <c:axId val="1103477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0349312"/>
        <c:crosses val="autoZero"/>
        <c:auto val="1"/>
        <c:lblAlgn val="ctr"/>
        <c:lblOffset val="100"/>
        <c:noMultiLvlLbl val="0"/>
      </c:catAx>
      <c:valAx>
        <c:axId val="1103493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0347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Sector Economia, Empresa i Ocupació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07'!$B$10,'DCap 07'!$B$11)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07'!$J$10,'DCap 07'!$J$11)</c:f>
              <c:numCache>
                <c:formatCode>0.0%</c:formatCode>
                <c:ptCount val="2"/>
                <c:pt idx="0">
                  <c:v>8.0252808988764052E-2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0173568"/>
        <c:axId val="110175360"/>
      </c:barChart>
      <c:catAx>
        <c:axId val="1101735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0175360"/>
        <c:crosses val="autoZero"/>
        <c:auto val="1"/>
        <c:lblAlgn val="ctr"/>
        <c:lblOffset val="100"/>
        <c:noMultiLvlLbl val="0"/>
      </c:catAx>
      <c:valAx>
        <c:axId val="11017536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10173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Sector Economia, Empresa i Ocupació (Cap. 6 i 7) Var. Obligat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07'!$B$10,'DCap 07'!$B$11)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07'!$M$10,'DCap 07'!$M$11)</c:f>
              <c:numCache>
                <c:formatCode>0.0%</c:formatCode>
                <c:ptCount val="2"/>
                <c:pt idx="0">
                  <c:v>1.2983339166958348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0208512"/>
        <c:axId val="110210048"/>
      </c:barChart>
      <c:catAx>
        <c:axId val="110208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10210048"/>
        <c:crosses val="autoZero"/>
        <c:auto val="1"/>
        <c:lblAlgn val="ctr"/>
        <c:lblOffset val="100"/>
        <c:noMultiLvlLbl val="0"/>
      </c:catAx>
      <c:valAx>
        <c:axId val="110210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02085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0703'!$J$6,'DCap 0703'!$J$8)</c:f>
              <c:numCache>
                <c:formatCode>0.0%</c:formatCode>
                <c:ptCount val="2"/>
                <c:pt idx="0">
                  <c:v>0.23265087073156934</c:v>
                </c:pt>
                <c:pt idx="1">
                  <c:v>0.2468420323835743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5315072"/>
        <c:axId val="115316608"/>
      </c:barChart>
      <c:catAx>
        <c:axId val="115315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5316608"/>
        <c:crosses val="autoZero"/>
        <c:auto val="1"/>
        <c:lblAlgn val="ctr"/>
        <c:lblOffset val="100"/>
        <c:noMultiLvlLbl val="0"/>
      </c:catAx>
      <c:valAx>
        <c:axId val="1153166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5315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0703'!$M$6,'DCap 0703'!$M$8)</c:f>
              <c:numCache>
                <c:formatCode>0.0%</c:formatCode>
                <c:ptCount val="2"/>
                <c:pt idx="0">
                  <c:v>4.7202017859028222</c:v>
                </c:pt>
                <c:pt idx="1">
                  <c:v>0.18368229030725769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5542272"/>
        <c:axId val="115548160"/>
      </c:barChart>
      <c:catAx>
        <c:axId val="1155422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5548160"/>
        <c:crosses val="autoZero"/>
        <c:auto val="1"/>
        <c:lblAlgn val="ctr"/>
        <c:lblOffset val="100"/>
        <c:noMultiLvlLbl val="0"/>
      </c:catAx>
      <c:valAx>
        <c:axId val="1155481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5542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Serveis Centrals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0703'!$J$11,'DCap 0703'!$J$12)</c:f>
              <c:numCache>
                <c:formatCode>0.0%</c:formatCode>
                <c:ptCount val="2"/>
                <c:pt idx="0">
                  <c:v>0.33676342727743225</c:v>
                </c:pt>
                <c:pt idx="1">
                  <c:v>6.7652832791733272E-3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5593600"/>
        <c:axId val="115595136"/>
      </c:barChart>
      <c:catAx>
        <c:axId val="1155936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5595136"/>
        <c:crosses val="autoZero"/>
        <c:auto val="1"/>
        <c:lblAlgn val="ctr"/>
        <c:lblOffset val="100"/>
        <c:noMultiLvlLbl val="0"/>
      </c:catAx>
      <c:valAx>
        <c:axId val="1155951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5593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0703'!$M$11,'DCap 0703'!$M$12)</c:f>
              <c:numCache>
                <c:formatCode>0.0%</c:formatCode>
                <c:ptCount val="2"/>
                <c:pt idx="0">
                  <c:v>0.33880627263317736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6082944"/>
        <c:axId val="116084736"/>
      </c:barChart>
      <c:catAx>
        <c:axId val="1160829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6084736"/>
        <c:crosses val="autoZero"/>
        <c:auto val="1"/>
        <c:lblAlgn val="ctr"/>
        <c:lblOffset val="100"/>
        <c:noMultiLvlLbl val="0"/>
      </c:catAx>
      <c:valAx>
        <c:axId val="1160847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6082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 per Operacions. Variació DL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'!$N$10,'ICap '!$N$13,'ICap '!$N$16)</c:f>
              <c:numCache>
                <c:formatCode>0.0%</c:formatCode>
                <c:ptCount val="3"/>
                <c:pt idx="0">
                  <c:v>5.3224951737430803E-2</c:v>
                </c:pt>
                <c:pt idx="1">
                  <c:v>-0.37815974597945878</c:v>
                </c:pt>
                <c:pt idx="2">
                  <c:v>0.16888412746151915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1455360"/>
        <c:axId val="101456896"/>
      </c:barChart>
      <c:catAx>
        <c:axId val="1014553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1456896"/>
        <c:crosses val="autoZero"/>
        <c:auto val="1"/>
        <c:lblAlgn val="ctr"/>
        <c:lblOffset val="100"/>
        <c:noMultiLvlLbl val="0"/>
      </c:catAx>
      <c:valAx>
        <c:axId val="10145689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01455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Sector Cultura, Coneix. i Innovació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08'!$J$6,'DCap 08'!$J$8)</c:f>
              <c:numCache>
                <c:formatCode>0.0%</c:formatCode>
                <c:ptCount val="2"/>
                <c:pt idx="0">
                  <c:v>0</c:v>
                </c:pt>
                <c:pt idx="1">
                  <c:v>0.43714623174508616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6352128"/>
        <c:axId val="116353664"/>
      </c:barChart>
      <c:catAx>
        <c:axId val="116352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6353664"/>
        <c:crosses val="autoZero"/>
        <c:auto val="1"/>
        <c:lblAlgn val="ctr"/>
        <c:lblOffset val="100"/>
        <c:noMultiLvlLbl val="0"/>
      </c:catAx>
      <c:valAx>
        <c:axId val="1163536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6352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Sector Cultura, Coneix. i Innovació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08'!$M$6,'DCap 08'!$M$8)</c:f>
              <c:numCache>
                <c:formatCode>0.0%</c:formatCode>
                <c:ptCount val="2"/>
                <c:pt idx="0">
                  <c:v>0</c:v>
                </c:pt>
                <c:pt idx="1">
                  <c:v>0.12273728218684532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6382720"/>
        <c:axId val="116867840"/>
      </c:barChart>
      <c:catAx>
        <c:axId val="1163827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6867840"/>
        <c:crosses val="autoZero"/>
        <c:auto val="1"/>
        <c:lblAlgn val="ctr"/>
        <c:lblOffset val="100"/>
        <c:noMultiLvlLbl val="0"/>
      </c:catAx>
      <c:valAx>
        <c:axId val="1168678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6382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Sector Cultura, Coneix. i Innovació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08'!$J$10,'DCap 08'!$J$11)</c:f>
              <c:numCache>
                <c:formatCode>0.0%</c:formatCode>
                <c:ptCount val="2"/>
                <c:pt idx="0">
                  <c:v>0</c:v>
                </c:pt>
                <c:pt idx="1">
                  <c:v>0.19847004680527053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6888704"/>
        <c:axId val="116890240"/>
      </c:barChart>
      <c:catAx>
        <c:axId val="1168887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6890240"/>
        <c:crosses val="autoZero"/>
        <c:auto val="1"/>
        <c:lblAlgn val="ctr"/>
        <c:lblOffset val="100"/>
        <c:noMultiLvlLbl val="0"/>
      </c:catAx>
      <c:valAx>
        <c:axId val="1168902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6888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Sector Cultura, Coneix. i Innovació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08'!$M$10,'DCap 08'!$M$11)</c:f>
              <c:numCache>
                <c:formatCode>0.0%</c:formatCode>
                <c:ptCount val="2"/>
                <c:pt idx="0">
                  <c:v>0</c:v>
                </c:pt>
                <c:pt idx="1">
                  <c:v>-0.509162849753374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6911104"/>
        <c:axId val="117318400"/>
      </c:barChart>
      <c:catAx>
        <c:axId val="1169111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7318400"/>
        <c:crosses val="autoZero"/>
        <c:auto val="1"/>
        <c:lblAlgn val="ctr"/>
        <c:lblOffset val="100"/>
        <c:noMultiLvlLbl val="0"/>
      </c:catAx>
      <c:valAx>
        <c:axId val="1173184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6911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06'!$J$6,'DCap 06'!$J$8)</c:f>
              <c:numCache>
                <c:formatCode>0.0%</c:formatCode>
                <c:ptCount val="2"/>
                <c:pt idx="0">
                  <c:v>0.16229844366162982</c:v>
                </c:pt>
                <c:pt idx="1">
                  <c:v>0.38993820599605772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0134784"/>
        <c:axId val="110136320"/>
      </c:barChart>
      <c:catAx>
        <c:axId val="1101347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0136320"/>
        <c:crosses val="autoZero"/>
        <c:auto val="1"/>
        <c:lblAlgn val="ctr"/>
        <c:lblOffset val="100"/>
        <c:noMultiLvlLbl val="0"/>
      </c:catAx>
      <c:valAx>
        <c:axId val="1101363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0134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15/14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06'!$M$6,'DCap 06'!$M$8)</c:f>
              <c:numCache>
                <c:formatCode>0.0%</c:formatCode>
                <c:ptCount val="2"/>
                <c:pt idx="0">
                  <c:v>-1.9446735469344056E-2</c:v>
                </c:pt>
                <c:pt idx="1">
                  <c:v>0.11489487513350505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7337472"/>
        <c:axId val="111281280"/>
      </c:barChart>
      <c:catAx>
        <c:axId val="117337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1281280"/>
        <c:crosses val="autoZero"/>
        <c:auto val="1"/>
        <c:lblAlgn val="ctr"/>
        <c:lblOffset val="100"/>
        <c:noMultiLvlLbl val="0"/>
      </c:catAx>
      <c:valAx>
        <c:axId val="111281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7337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06'!$B$10,'DCap 06'!$B$11)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06'!$J$10,'DCap 06'!$J$11)</c:f>
              <c:numCache>
                <c:formatCode>0.0%</c:formatCode>
                <c:ptCount val="2"/>
                <c:pt idx="0">
                  <c:v>0.17200039478574269</c:v>
                </c:pt>
                <c:pt idx="1">
                  <c:v>0.23975612741007754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1318528"/>
        <c:axId val="111320064"/>
      </c:barChart>
      <c:catAx>
        <c:axId val="111318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1320064"/>
        <c:crosses val="autoZero"/>
        <c:auto val="1"/>
        <c:lblAlgn val="ctr"/>
        <c:lblOffset val="100"/>
        <c:noMultiLvlLbl val="0"/>
      </c:catAx>
      <c:valAx>
        <c:axId val="1113200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1318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15/14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06'!$B$10,'DCap 06'!$B$11)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06'!$M$10,'DCap 06'!$M$11)</c:f>
              <c:numCache>
                <c:formatCode>0.0%</c:formatCode>
                <c:ptCount val="2"/>
                <c:pt idx="0">
                  <c:v>-0.78683989890297268</c:v>
                </c:pt>
                <c:pt idx="1">
                  <c:v>1.1248083526682136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1332736"/>
        <c:axId val="114361472"/>
      </c:barChart>
      <c:catAx>
        <c:axId val="1113327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4361472"/>
        <c:crosses val="autoZero"/>
        <c:auto val="1"/>
        <c:lblAlgn val="ctr"/>
        <c:lblOffset val="100"/>
        <c:noMultiLvlLbl val="0"/>
      </c:catAx>
      <c:valAx>
        <c:axId val="114361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1332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Ingressos Corrents.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(IDetallCorrent!$B$11,IDetallCorrent!$B$14,IDetallCorrent!$B$37,IDetallCorrent!$B$60,IDetallCorrent!$B$67,IDetallCorrent!$B$68)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(IDetallCorrent!$F$11,IDetallCorrent!$F$14,IDetallCorrent!$F$37,IDetallCorrent!$F$60,IDetallCorrent!$F$67,IDetallCorrent!$F$68)</c:f>
              <c:numCache>
                <c:formatCode>0.0%</c:formatCode>
                <c:ptCount val="6"/>
                <c:pt idx="0">
                  <c:v>0.37644452109521104</c:v>
                </c:pt>
                <c:pt idx="1">
                  <c:v>0.35173081955524255</c:v>
                </c:pt>
                <c:pt idx="2">
                  <c:v>0.30070474031206734</c:v>
                </c:pt>
                <c:pt idx="3">
                  <c:v>0.27732574948685274</c:v>
                </c:pt>
                <c:pt idx="4">
                  <c:v>0.18603232646651602</c:v>
                </c:pt>
                <c:pt idx="5">
                  <c:v>0.34889111856293797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1508992"/>
        <c:axId val="101921920"/>
      </c:barChart>
      <c:catAx>
        <c:axId val="101508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01921920"/>
        <c:crosses val="autoZero"/>
        <c:auto val="1"/>
        <c:lblAlgn val="ctr"/>
        <c:lblOffset val="100"/>
        <c:noMultiLvlLbl val="0"/>
      </c:catAx>
      <c:valAx>
        <c:axId val="1019219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1508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corrents. Variació DL (%)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2"/>
              <c:layout>
                <c:manualLayout>
                  <c:x val="-5.0925337632079971E-17"/>
                  <c:y val="0.148148148148148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777777777777779E-3"/>
                  <c:y val="0.379629994167395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(IDetallCorrent!$B$11,IDetallCorrent!$B$14,IDetallCorrent!$B$37,IDetallCorrent!$B$60,IDetallCorrent!$B$67,IDetallCorrent!$B$68)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(IDetallCorrent!$K$11,IDetallCorrent!$K$14,IDetallCorrent!$K$37,IDetallCorrent!$K$60,IDetallCorrent!$K$67,IDetallCorrent!$K$68)</c:f>
              <c:numCache>
                <c:formatCode>0.0%</c:formatCode>
                <c:ptCount val="6"/>
                <c:pt idx="0">
                  <c:v>6.8518939912044718E-2</c:v>
                </c:pt>
                <c:pt idx="1">
                  <c:v>6.4825210708575609E-2</c:v>
                </c:pt>
                <c:pt idx="2">
                  <c:v>-7.2190353481506597E-2</c:v>
                </c:pt>
                <c:pt idx="3">
                  <c:v>0.19578229921915979</c:v>
                </c:pt>
                <c:pt idx="4">
                  <c:v>-0.17950791634234919</c:v>
                </c:pt>
                <c:pt idx="5">
                  <c:v>5.3224951737431025E-2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1961728"/>
        <c:axId val="101964800"/>
      </c:barChart>
      <c:catAx>
        <c:axId val="1019617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1964800"/>
        <c:crosses val="autoZero"/>
        <c:auto val="1"/>
        <c:lblAlgn val="ctr"/>
        <c:lblOffset val="100"/>
        <c:noMultiLvlLbl val="0"/>
      </c:catAx>
      <c:valAx>
        <c:axId val="1019648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1961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de Capital.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(IDetallCapital!$B$8,IDetallCapital!$B$16,IDetallCapital!$B$17)</c:f>
              <c:strCache>
                <c:ptCount val="3"/>
                <c:pt idx="0">
                  <c:v>Vendes Inversions reals</c:v>
                </c:pt>
                <c:pt idx="1">
                  <c:v>Transferències de capital</c:v>
                </c:pt>
                <c:pt idx="2">
                  <c:v>Ingressos capital</c:v>
                </c:pt>
              </c:strCache>
            </c:strRef>
          </c:cat>
          <c:val>
            <c:numRef>
              <c:f>(IDetallCapital!$F$8,IDetallCapital!$F$16,IDetallCapital!$F$17)</c:f>
              <c:numCache>
                <c:formatCode>0.0%</c:formatCode>
                <c:ptCount val="3"/>
                <c:pt idx="0">
                  <c:v>4.3159382298832192</c:v>
                </c:pt>
                <c:pt idx="1">
                  <c:v>3.2018132871657355E-2</c:v>
                </c:pt>
                <c:pt idx="2">
                  <c:v>9.4483525231934165E-2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1988992"/>
        <c:axId val="102320000"/>
      </c:barChart>
      <c:catAx>
        <c:axId val="101988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2320000"/>
        <c:crosses val="autoZero"/>
        <c:auto val="1"/>
        <c:lblAlgn val="ctr"/>
        <c:lblOffset val="100"/>
        <c:noMultiLvlLbl val="0"/>
      </c:catAx>
      <c:valAx>
        <c:axId val="1023200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1988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4" Type="http://schemas.openxmlformats.org/officeDocument/2006/relationships/chart" Target="../charts/chart5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4762</xdr:rowOff>
    </xdr:from>
    <xdr:to>
      <xdr:col>4</xdr:col>
      <xdr:colOff>180975</xdr:colOff>
      <xdr:row>35</xdr:row>
      <xdr:rowOff>28575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20</xdr:row>
      <xdr:rowOff>4762</xdr:rowOff>
    </xdr:from>
    <xdr:to>
      <xdr:col>9</xdr:col>
      <xdr:colOff>57150</xdr:colOff>
      <xdr:row>35</xdr:row>
      <xdr:rowOff>28575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180976</xdr:rowOff>
    </xdr:from>
    <xdr:to>
      <xdr:col>4</xdr:col>
      <xdr:colOff>428625</xdr:colOff>
      <xdr:row>16</xdr:row>
      <xdr:rowOff>114301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180976</xdr:rowOff>
    </xdr:from>
    <xdr:to>
      <xdr:col>12</xdr:col>
      <xdr:colOff>333375</xdr:colOff>
      <xdr:row>16</xdr:row>
      <xdr:rowOff>114301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17</xdr:row>
      <xdr:rowOff>57150</xdr:rowOff>
    </xdr:from>
    <xdr:to>
      <xdr:col>4</xdr:col>
      <xdr:colOff>438150</xdr:colOff>
      <xdr:row>32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17</xdr:row>
      <xdr:rowOff>57150</xdr:rowOff>
    </xdr:from>
    <xdr:to>
      <xdr:col>12</xdr:col>
      <xdr:colOff>323850</xdr:colOff>
      <xdr:row>32</xdr:row>
      <xdr:rowOff>133350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695325</xdr:colOff>
      <xdr:row>15</xdr:row>
      <xdr:rowOff>200025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</xdr:row>
      <xdr:rowOff>0</xdr:rowOff>
    </xdr:from>
    <xdr:to>
      <xdr:col>13</xdr:col>
      <xdr:colOff>123825</xdr:colOff>
      <xdr:row>15</xdr:row>
      <xdr:rowOff>200025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704850</xdr:colOff>
      <xdr:row>33</xdr:row>
      <xdr:rowOff>38100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17</xdr:row>
      <xdr:rowOff>9525</xdr:rowOff>
    </xdr:from>
    <xdr:to>
      <xdr:col>13</xdr:col>
      <xdr:colOff>142875</xdr:colOff>
      <xdr:row>33</xdr:row>
      <xdr:rowOff>38100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4</xdr:col>
      <xdr:colOff>419100</xdr:colOff>
      <xdr:row>15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2</xdr:row>
      <xdr:rowOff>47625</xdr:rowOff>
    </xdr:from>
    <xdr:to>
      <xdr:col>12</xdr:col>
      <xdr:colOff>419100</xdr:colOff>
      <xdr:row>15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16</xdr:row>
      <xdr:rowOff>76200</xdr:rowOff>
    </xdr:from>
    <xdr:to>
      <xdr:col>4</xdr:col>
      <xdr:colOff>390525</xdr:colOff>
      <xdr:row>32</xdr:row>
      <xdr:rowOff>9525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361951</xdr:colOff>
      <xdr:row>16</xdr:row>
      <xdr:rowOff>66676</xdr:rowOff>
    </xdr:from>
    <xdr:to>
      <xdr:col>12</xdr:col>
      <xdr:colOff>428626</xdr:colOff>
      <xdr:row>32</xdr:row>
      <xdr:rowOff>9526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</xdr:row>
      <xdr:rowOff>66675</xdr:rowOff>
    </xdr:from>
    <xdr:to>
      <xdr:col>4</xdr:col>
      <xdr:colOff>295275</xdr:colOff>
      <xdr:row>16</xdr:row>
      <xdr:rowOff>247650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4</xdr:row>
      <xdr:rowOff>66675</xdr:rowOff>
    </xdr:from>
    <xdr:to>
      <xdr:col>12</xdr:col>
      <xdr:colOff>104775</xdr:colOff>
      <xdr:row>16</xdr:row>
      <xdr:rowOff>247650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18</xdr:row>
      <xdr:rowOff>9526</xdr:rowOff>
    </xdr:from>
    <xdr:to>
      <xdr:col>4</xdr:col>
      <xdr:colOff>304800</xdr:colOff>
      <xdr:row>31</xdr:row>
      <xdr:rowOff>95251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18</xdr:row>
      <xdr:rowOff>1</xdr:rowOff>
    </xdr:from>
    <xdr:to>
      <xdr:col>12</xdr:col>
      <xdr:colOff>114300</xdr:colOff>
      <xdr:row>31</xdr:row>
      <xdr:rowOff>85726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152400</xdr:rowOff>
    </xdr:from>
    <xdr:to>
      <xdr:col>4</xdr:col>
      <xdr:colOff>257175</xdr:colOff>
      <xdr:row>16</xdr:row>
      <xdr:rowOff>57150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3</xdr:row>
      <xdr:rowOff>152400</xdr:rowOff>
    </xdr:from>
    <xdr:to>
      <xdr:col>12</xdr:col>
      <xdr:colOff>57150</xdr:colOff>
      <xdr:row>16</xdr:row>
      <xdr:rowOff>57150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17</xdr:row>
      <xdr:rowOff>200025</xdr:rowOff>
    </xdr:from>
    <xdr:to>
      <xdr:col>4</xdr:col>
      <xdr:colOff>266700</xdr:colOff>
      <xdr:row>32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17</xdr:row>
      <xdr:rowOff>209550</xdr:rowOff>
    </xdr:from>
    <xdr:to>
      <xdr:col>12</xdr:col>
      <xdr:colOff>85725</xdr:colOff>
      <xdr:row>32</xdr:row>
      <xdr:rowOff>38100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4</xdr:row>
      <xdr:rowOff>0</xdr:rowOff>
    </xdr:from>
    <xdr:to>
      <xdr:col>4</xdr:col>
      <xdr:colOff>676275</xdr:colOff>
      <xdr:row>17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4</xdr:row>
      <xdr:rowOff>1</xdr:rowOff>
    </xdr:from>
    <xdr:to>
      <xdr:col>13</xdr:col>
      <xdr:colOff>66675</xdr:colOff>
      <xdr:row>17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18</xdr:row>
      <xdr:rowOff>152401</xdr:rowOff>
    </xdr:from>
    <xdr:to>
      <xdr:col>4</xdr:col>
      <xdr:colOff>676276</xdr:colOff>
      <xdr:row>34</xdr:row>
      <xdr:rowOff>38101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333376</xdr:colOff>
      <xdr:row>18</xdr:row>
      <xdr:rowOff>152401</xdr:rowOff>
    </xdr:from>
    <xdr:to>
      <xdr:col>13</xdr:col>
      <xdr:colOff>57151</xdr:colOff>
      <xdr:row>34</xdr:row>
      <xdr:rowOff>38101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76200</xdr:rowOff>
    </xdr:from>
    <xdr:to>
      <xdr:col>4</xdr:col>
      <xdr:colOff>228600</xdr:colOff>
      <xdr:row>14</xdr:row>
      <xdr:rowOff>57150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2</xdr:row>
      <xdr:rowOff>85725</xdr:rowOff>
    </xdr:from>
    <xdr:to>
      <xdr:col>12</xdr:col>
      <xdr:colOff>28575</xdr:colOff>
      <xdr:row>14</xdr:row>
      <xdr:rowOff>66675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17</xdr:row>
      <xdr:rowOff>0</xdr:rowOff>
    </xdr:from>
    <xdr:to>
      <xdr:col>4</xdr:col>
      <xdr:colOff>228600</xdr:colOff>
      <xdr:row>30</xdr:row>
      <xdr:rowOff>104775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17</xdr:row>
      <xdr:rowOff>9525</xdr:rowOff>
    </xdr:from>
    <xdr:to>
      <xdr:col>12</xdr:col>
      <xdr:colOff>19050</xdr:colOff>
      <xdr:row>30</xdr:row>
      <xdr:rowOff>114300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0</xdr:rowOff>
    </xdr:from>
    <xdr:to>
      <xdr:col>5</xdr:col>
      <xdr:colOff>47625</xdr:colOff>
      <xdr:row>14</xdr:row>
      <xdr:rowOff>71438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3</xdr:row>
      <xdr:rowOff>0</xdr:rowOff>
    </xdr:from>
    <xdr:to>
      <xdr:col>13</xdr:col>
      <xdr:colOff>152400</xdr:colOff>
      <xdr:row>14</xdr:row>
      <xdr:rowOff>95250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15</xdr:row>
      <xdr:rowOff>38100</xdr:rowOff>
    </xdr:from>
    <xdr:to>
      <xdr:col>5</xdr:col>
      <xdr:colOff>57149</xdr:colOff>
      <xdr:row>29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15</xdr:row>
      <xdr:rowOff>38100</xdr:rowOff>
    </xdr:from>
    <xdr:to>
      <xdr:col>13</xdr:col>
      <xdr:colOff>152400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2600325</xdr:colOff>
      <xdr:row>4</xdr:row>
      <xdr:rowOff>76200</xdr:rowOff>
    </xdr:from>
    <xdr:to>
      <xdr:col>5</xdr:col>
      <xdr:colOff>228600</xdr:colOff>
      <xdr:row>18</xdr:row>
      <xdr:rowOff>133350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2571750</xdr:colOff>
      <xdr:row>20</xdr:row>
      <xdr:rowOff>47625</xdr:rowOff>
    </xdr:from>
    <xdr:to>
      <xdr:col>5</xdr:col>
      <xdr:colOff>219075</xdr:colOff>
      <xdr:row>34</xdr:row>
      <xdr:rowOff>66675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6</xdr:row>
      <xdr:rowOff>142875</xdr:rowOff>
    </xdr:from>
    <xdr:to>
      <xdr:col>6</xdr:col>
      <xdr:colOff>723900</xdr:colOff>
      <xdr:row>21</xdr:row>
      <xdr:rowOff>114300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18</xdr:row>
      <xdr:rowOff>104775</xdr:rowOff>
    </xdr:from>
    <xdr:to>
      <xdr:col>5</xdr:col>
      <xdr:colOff>9525</xdr:colOff>
      <xdr:row>35</xdr:row>
      <xdr:rowOff>95250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152400</xdr:colOff>
      <xdr:row>18</xdr:row>
      <xdr:rowOff>104775</xdr:rowOff>
    </xdr:from>
    <xdr:to>
      <xdr:col>12</xdr:col>
      <xdr:colOff>171450</xdr:colOff>
      <xdr:row>35</xdr:row>
      <xdr:rowOff>95250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314325</xdr:colOff>
      <xdr:row>2</xdr:row>
      <xdr:rowOff>114300</xdr:rowOff>
    </xdr:from>
    <xdr:to>
      <xdr:col>5</xdr:col>
      <xdr:colOff>19050</xdr:colOff>
      <xdr:row>17</xdr:row>
      <xdr:rowOff>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152400</xdr:colOff>
      <xdr:row>2</xdr:row>
      <xdr:rowOff>114300</xdr:rowOff>
    </xdr:from>
    <xdr:to>
      <xdr:col>12</xdr:col>
      <xdr:colOff>171450</xdr:colOff>
      <xdr:row>17</xdr:row>
      <xdr:rowOff>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1643344</xdr:colOff>
      <xdr:row>3</xdr:row>
      <xdr:rowOff>79001</xdr:rowOff>
    </xdr:from>
    <xdr:to>
      <xdr:col>8</xdr:col>
      <xdr:colOff>537883</xdr:colOff>
      <xdr:row>22</xdr:row>
      <xdr:rowOff>67236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1632136</xdr:colOff>
      <xdr:row>23</xdr:row>
      <xdr:rowOff>61630</xdr:rowOff>
    </xdr:from>
    <xdr:to>
      <xdr:col>8</xdr:col>
      <xdr:colOff>605117</xdr:colOff>
      <xdr:row>43</xdr:row>
      <xdr:rowOff>89647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2330824</xdr:colOff>
      <xdr:row>4</xdr:row>
      <xdr:rowOff>145677</xdr:rowOff>
    </xdr:from>
    <xdr:to>
      <xdr:col>8</xdr:col>
      <xdr:colOff>672353</xdr:colOff>
      <xdr:row>26</xdr:row>
      <xdr:rowOff>22412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33620</xdr:colOff>
      <xdr:row>4</xdr:row>
      <xdr:rowOff>145677</xdr:rowOff>
    </xdr:from>
    <xdr:to>
      <xdr:col>12</xdr:col>
      <xdr:colOff>3374572</xdr:colOff>
      <xdr:row>26</xdr:row>
      <xdr:rowOff>13607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2422070</xdr:colOff>
      <xdr:row>37</xdr:row>
      <xdr:rowOff>49625</xdr:rowOff>
    </xdr:from>
    <xdr:to>
      <xdr:col>8</xdr:col>
      <xdr:colOff>704368</xdr:colOff>
      <xdr:row>38</xdr:row>
      <xdr:rowOff>3714751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22410</xdr:colOff>
      <xdr:row>37</xdr:row>
      <xdr:rowOff>49626</xdr:rowOff>
    </xdr:from>
    <xdr:to>
      <xdr:col>12</xdr:col>
      <xdr:colOff>3415393</xdr:colOff>
      <xdr:row>38</xdr:row>
      <xdr:rowOff>3728357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802820</xdr:colOff>
      <xdr:row>4</xdr:row>
      <xdr:rowOff>0</xdr:rowOff>
    </xdr:from>
    <xdr:to>
      <xdr:col>4</xdr:col>
      <xdr:colOff>204106</xdr:colOff>
      <xdr:row>15</xdr:row>
      <xdr:rowOff>27214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12246</xdr:colOff>
      <xdr:row>4</xdr:row>
      <xdr:rowOff>0</xdr:rowOff>
    </xdr:from>
    <xdr:to>
      <xdr:col>10</xdr:col>
      <xdr:colOff>489857</xdr:colOff>
      <xdr:row>15</xdr:row>
      <xdr:rowOff>27214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802823</xdr:colOff>
      <xdr:row>18</xdr:row>
      <xdr:rowOff>190499</xdr:rowOff>
    </xdr:from>
    <xdr:to>
      <xdr:col>4</xdr:col>
      <xdr:colOff>190499</xdr:colOff>
      <xdr:row>30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395966</xdr:colOff>
      <xdr:row>19</xdr:row>
      <xdr:rowOff>0</xdr:rowOff>
    </xdr:from>
    <xdr:to>
      <xdr:col>10</xdr:col>
      <xdr:colOff>449035</xdr:colOff>
      <xdr:row>30</xdr:row>
      <xdr:rowOff>13607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104775</xdr:rowOff>
    </xdr:from>
    <xdr:to>
      <xdr:col>5</xdr:col>
      <xdr:colOff>19050</xdr:colOff>
      <xdr:row>16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</xdr:row>
      <xdr:rowOff>104775</xdr:rowOff>
    </xdr:from>
    <xdr:to>
      <xdr:col>13</xdr:col>
      <xdr:colOff>161925</xdr:colOff>
      <xdr:row>16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19050</xdr:rowOff>
    </xdr:from>
    <xdr:to>
      <xdr:col>5</xdr:col>
      <xdr:colOff>9525</xdr:colOff>
      <xdr:row>34</xdr:row>
      <xdr:rowOff>9525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17</xdr:row>
      <xdr:rowOff>9525</xdr:rowOff>
    </xdr:from>
    <xdr:to>
      <xdr:col>13</xdr:col>
      <xdr:colOff>171450</xdr:colOff>
      <xdr:row>34</xdr:row>
      <xdr:rowOff>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UOTA/GF_D_PRESSUPOSTOS/2014/Informaci&#243;%20P14/Execuci&#243;%20pressupost&#224;ria/04_Abril%202014_ExecPpost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s"/>
      <sheetName val="ICap "/>
      <sheetName val="IDetallCorrent"/>
      <sheetName val="IDetallCapital"/>
      <sheetName val="DCap"/>
      <sheetName val="DDetallCorrent"/>
      <sheetName val="DProg"/>
      <sheetName val="DOrg"/>
      <sheetName val="DCap 01"/>
      <sheetName val="DCap 02"/>
      <sheetName val="DCap 04"/>
      <sheetName val="DCap 0501"/>
      <sheetName val="DCap 0502"/>
      <sheetName val="DCap 0503"/>
      <sheetName val="DCap 0504"/>
      <sheetName val="DCap 07"/>
      <sheetName val="DCap 0703"/>
      <sheetName val="DCap 08"/>
      <sheetName val="DCap 06"/>
      <sheetName val="Full de 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">
          <cell r="D14">
            <v>44011898.329999998</v>
          </cell>
          <cell r="I14">
            <v>7464401.96</v>
          </cell>
        </row>
        <row r="15">
          <cell r="D15">
            <v>10649162</v>
          </cell>
          <cell r="I15">
            <v>2119345.1</v>
          </cell>
        </row>
        <row r="27">
          <cell r="D27">
            <v>105801396.66</v>
          </cell>
          <cell r="I27">
            <v>30242695.059999999</v>
          </cell>
        </row>
        <row r="29">
          <cell r="D29">
            <v>60332349.899999999</v>
          </cell>
          <cell r="I29">
            <v>21905600.550000001</v>
          </cell>
        </row>
        <row r="44">
          <cell r="D44">
            <v>46414427.799999997</v>
          </cell>
          <cell r="I44">
            <v>4087100</v>
          </cell>
        </row>
        <row r="46">
          <cell r="D46">
            <v>17219551.329999998</v>
          </cell>
          <cell r="I46">
            <v>0</v>
          </cell>
        </row>
        <row r="91">
          <cell r="D91">
            <v>24398292.18</v>
          </cell>
          <cell r="I91">
            <v>5301075.3600000003</v>
          </cell>
        </row>
        <row r="92">
          <cell r="D92">
            <v>10649162</v>
          </cell>
          <cell r="I92">
            <v>2119345.1</v>
          </cell>
        </row>
        <row r="104">
          <cell r="D104">
            <v>105401396.66</v>
          </cell>
          <cell r="I104">
            <v>30224612.579999998</v>
          </cell>
        </row>
        <row r="106">
          <cell r="D106">
            <v>60332349.899999999</v>
          </cell>
          <cell r="I106">
            <v>21905600.550000001</v>
          </cell>
        </row>
        <row r="121">
          <cell r="D121">
            <v>46414427.799999997</v>
          </cell>
          <cell r="I121">
            <v>4087100</v>
          </cell>
        </row>
        <row r="123">
          <cell r="D123">
            <v>17219551.329999998</v>
          </cell>
          <cell r="I123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Ajuntament de Barcelon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C00000"/>
      </a:accent1>
      <a:accent2>
        <a:srgbClr val="DE6B5C"/>
      </a:accent2>
      <a:accent3>
        <a:srgbClr val="E99C92"/>
      </a:accent3>
      <a:accent4>
        <a:srgbClr val="F4CDC9"/>
      </a:accent4>
      <a:accent5>
        <a:srgbClr val="4D160F"/>
      </a:accent5>
      <a:accent6>
        <a:srgbClr val="855D5D"/>
      </a:accent6>
      <a:hlink>
        <a:srgbClr val="453D2B"/>
      </a:hlink>
      <a:folHlink>
        <a:srgbClr val="453D2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22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19"/>
  <sheetViews>
    <sheetView zoomScaleNormal="100" workbookViewId="0">
      <selection activeCell="J8" sqref="J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7109375" bestFit="1" customWidth="1"/>
    <col min="4" max="4" width="14" bestFit="1" customWidth="1"/>
    <col min="5" max="5" width="15.140625" bestFit="1" customWidth="1"/>
    <col min="6" max="8" width="14" bestFit="1" customWidth="1"/>
    <col min="9" max="9" width="13.42578125" bestFit="1" customWidth="1"/>
    <col min="10" max="10" width="8" bestFit="1" customWidth="1"/>
    <col min="12" max="12" width="6.28515625" customWidth="1"/>
  </cols>
  <sheetData>
    <row r="1" spans="1:13" ht="15.75" thickBot="1" x14ac:dyDescent="0.3">
      <c r="A1" s="7" t="s">
        <v>405</v>
      </c>
    </row>
    <row r="2" spans="1:13" x14ac:dyDescent="0.2">
      <c r="A2" s="8" t="s">
        <v>406</v>
      </c>
      <c r="H2" s="571" t="s">
        <v>567</v>
      </c>
      <c r="I2" s="572"/>
      <c r="J2" s="573"/>
    </row>
    <row r="3" spans="1:13" ht="22.5" x14ac:dyDescent="0.2">
      <c r="C3" s="14"/>
      <c r="D3" s="14"/>
      <c r="E3" s="14"/>
      <c r="F3" s="146"/>
      <c r="G3" s="14"/>
      <c r="H3" s="116"/>
      <c r="I3" s="147"/>
      <c r="J3" s="117" t="s">
        <v>539</v>
      </c>
    </row>
    <row r="4" spans="1:13" x14ac:dyDescent="0.2">
      <c r="A4" s="1"/>
      <c r="B4" s="2" t="s">
        <v>407</v>
      </c>
      <c r="C4" s="3" t="s">
        <v>536</v>
      </c>
      <c r="D4" s="3" t="s">
        <v>449</v>
      </c>
      <c r="E4" s="3" t="s">
        <v>537</v>
      </c>
      <c r="F4" s="3" t="s">
        <v>479</v>
      </c>
      <c r="G4" s="3" t="s">
        <v>501</v>
      </c>
      <c r="H4" s="11" t="s">
        <v>538</v>
      </c>
      <c r="I4" s="97" t="s">
        <v>479</v>
      </c>
      <c r="J4" s="12" t="s">
        <v>18</v>
      </c>
    </row>
    <row r="5" spans="1:13" x14ac:dyDescent="0.2">
      <c r="A5" s="6"/>
      <c r="B5" s="6" t="s">
        <v>211</v>
      </c>
      <c r="C5" s="118">
        <v>2075269286.7199998</v>
      </c>
      <c r="D5" s="118">
        <v>2430506527.5099998</v>
      </c>
      <c r="E5" s="118">
        <v>2313220529.2600002</v>
      </c>
      <c r="F5" s="118">
        <v>2648823066.1900001</v>
      </c>
      <c r="G5" s="118">
        <v>2354409500.5</v>
      </c>
      <c r="H5" s="119">
        <f>'ICap '!G10</f>
        <v>822693062.81000006</v>
      </c>
      <c r="I5" s="120">
        <f>'ICap '!L10</f>
        <v>781118090.15999997</v>
      </c>
      <c r="J5" s="61">
        <f t="shared" ref="J5:J13" si="0">+H5/I5-1</f>
        <v>5.3224951737430803E-2</v>
      </c>
    </row>
    <row r="6" spans="1:13" x14ac:dyDescent="0.2">
      <c r="A6" s="6"/>
      <c r="B6" s="6" t="s">
        <v>298</v>
      </c>
      <c r="C6" s="118">
        <v>1811995732.4200001</v>
      </c>
      <c r="D6" s="118">
        <v>1838420398.8499999</v>
      </c>
      <c r="E6" s="118">
        <v>1899831248.1999998</v>
      </c>
      <c r="F6" s="118">
        <v>1885498459.3</v>
      </c>
      <c r="G6" s="118">
        <v>1996110606.45</v>
      </c>
      <c r="H6" s="119">
        <f>DCap!K10</f>
        <v>549889230.06999993</v>
      </c>
      <c r="I6" s="120">
        <f>DCap!N10</f>
        <v>522481138.98999995</v>
      </c>
      <c r="J6" s="61">
        <f t="shared" si="0"/>
        <v>5.2457570301929213E-2</v>
      </c>
    </row>
    <row r="7" spans="1:13" x14ac:dyDescent="0.2">
      <c r="A7" s="9"/>
      <c r="B7" s="2" t="s">
        <v>408</v>
      </c>
      <c r="C7" s="121">
        <f>+C5-C6</f>
        <v>263273554.29999971</v>
      </c>
      <c r="D7" s="121">
        <f>+D5-D6</f>
        <v>592086128.65999985</v>
      </c>
      <c r="E7" s="121">
        <f>+E5-E6</f>
        <v>413389281.06000042</v>
      </c>
      <c r="F7" s="121">
        <f>+F5-F6</f>
        <v>763324606.8900001</v>
      </c>
      <c r="G7" s="121">
        <f>+G5-G6</f>
        <v>358298894.04999995</v>
      </c>
      <c r="H7" s="122">
        <f t="shared" ref="H7:I7" si="1">+H5-H6</f>
        <v>272803832.74000013</v>
      </c>
      <c r="I7" s="123">
        <f t="shared" si="1"/>
        <v>258636951.17000002</v>
      </c>
      <c r="J7" s="44">
        <f t="shared" si="0"/>
        <v>5.4775164592349102E-2</v>
      </c>
    </row>
    <row r="8" spans="1:13" x14ac:dyDescent="0.2">
      <c r="A8" s="6"/>
      <c r="B8" s="6" t="s">
        <v>409</v>
      </c>
      <c r="C8" s="118">
        <v>6000200</v>
      </c>
      <c r="D8" s="118">
        <v>28408197.229999997</v>
      </c>
      <c r="E8" s="118">
        <v>23479180</v>
      </c>
      <c r="F8" s="118">
        <v>48611906.079999998</v>
      </c>
      <c r="G8" s="118">
        <v>29606729</v>
      </c>
      <c r="H8" s="119">
        <f>'ICap '!G13</f>
        <v>3240391.35</v>
      </c>
      <c r="I8" s="120">
        <f>'ICap '!L13</f>
        <v>5210970.71</v>
      </c>
      <c r="J8" s="61">
        <f t="shared" si="0"/>
        <v>-0.37815974597945878</v>
      </c>
      <c r="M8" s="546"/>
    </row>
    <row r="9" spans="1:13" x14ac:dyDescent="0.2">
      <c r="A9" s="6"/>
      <c r="B9" s="6" t="s">
        <v>410</v>
      </c>
      <c r="C9" s="118">
        <v>151630998.19</v>
      </c>
      <c r="D9" s="118">
        <v>334091750.25</v>
      </c>
      <c r="E9" s="118">
        <v>426289690.11000001</v>
      </c>
      <c r="F9" s="118">
        <v>613191186.36000001</v>
      </c>
      <c r="G9" s="118">
        <v>373850342.10000002</v>
      </c>
      <c r="H9" s="119">
        <f>DCap!K13</f>
        <v>114446291.36</v>
      </c>
      <c r="I9" s="120">
        <f>DCap!N13</f>
        <v>59116847.07</v>
      </c>
      <c r="J9" s="61">
        <f t="shared" si="0"/>
        <v>0.93593361338240255</v>
      </c>
    </row>
    <row r="10" spans="1:13" x14ac:dyDescent="0.2">
      <c r="A10" s="9"/>
      <c r="B10" s="2" t="s">
        <v>411</v>
      </c>
      <c r="C10" s="121">
        <f t="shared" ref="C10:I10" si="2">+C7+C8-C9</f>
        <v>117642756.10999972</v>
      </c>
      <c r="D10" s="121">
        <f t="shared" si="2"/>
        <v>286402575.63999987</v>
      </c>
      <c r="E10" s="121">
        <f>+E7+E8-E9</f>
        <v>10578770.950000405</v>
      </c>
      <c r="F10" s="121">
        <f t="shared" si="2"/>
        <v>198745326.61000013</v>
      </c>
      <c r="G10" s="121">
        <f>+G7+G8-G9</f>
        <v>14055280.949999928</v>
      </c>
      <c r="H10" s="122">
        <f t="shared" si="2"/>
        <v>161597932.73000014</v>
      </c>
      <c r="I10" s="123">
        <f t="shared" si="2"/>
        <v>204731074.81000003</v>
      </c>
      <c r="J10" s="44">
        <f t="shared" si="0"/>
        <v>-0.21068195006561397</v>
      </c>
    </row>
    <row r="11" spans="1:13" x14ac:dyDescent="0.2">
      <c r="A11" s="6"/>
      <c r="B11" s="6" t="s">
        <v>212</v>
      </c>
      <c r="C11" s="118">
        <v>1232200</v>
      </c>
      <c r="D11" s="118">
        <v>41248296.100000001</v>
      </c>
      <c r="E11" s="118">
        <v>237300010</v>
      </c>
      <c r="F11" s="118">
        <v>1753884.59</v>
      </c>
      <c r="G11" s="118">
        <v>166550000</v>
      </c>
      <c r="H11" s="119">
        <f>'ICap '!G16</f>
        <v>596301.34</v>
      </c>
      <c r="I11" s="120">
        <f>+'ICap '!L16</f>
        <v>510145.81</v>
      </c>
      <c r="J11" s="61">
        <f t="shared" si="0"/>
        <v>0.16888412746151915</v>
      </c>
    </row>
    <row r="12" spans="1:13" ht="13.5" thickBot="1" x14ac:dyDescent="0.25">
      <c r="A12" s="6"/>
      <c r="B12" s="6" t="s">
        <v>2</v>
      </c>
      <c r="C12" s="118">
        <v>98971840.909999996</v>
      </c>
      <c r="D12" s="118">
        <v>112759752.78999999</v>
      </c>
      <c r="E12" s="118">
        <v>247878780.94999999</v>
      </c>
      <c r="F12" s="118">
        <v>148301777.84</v>
      </c>
      <c r="G12" s="118">
        <v>180605280.94999999</v>
      </c>
      <c r="H12" s="119">
        <f>+DCap!K16</f>
        <v>133808500.48</v>
      </c>
      <c r="I12" s="120">
        <f>DCap!N16</f>
        <v>107050279.45999999</v>
      </c>
      <c r="J12" s="297">
        <f t="shared" si="0"/>
        <v>0.2499593756782148</v>
      </c>
    </row>
    <row r="13" spans="1:13" ht="13.5" thickBot="1" x14ac:dyDescent="0.25">
      <c r="A13" s="5"/>
      <c r="B13" s="4" t="s">
        <v>412</v>
      </c>
      <c r="C13" s="124">
        <f t="shared" ref="C13:I13" si="3">+C10+C11-C12</f>
        <v>19903115.19999972</v>
      </c>
      <c r="D13" s="124">
        <f t="shared" si="3"/>
        <v>214891118.9499999</v>
      </c>
      <c r="E13" s="124">
        <f t="shared" si="3"/>
        <v>4.1723251342773438E-7</v>
      </c>
      <c r="F13" s="124">
        <f t="shared" si="3"/>
        <v>52197433.360000134</v>
      </c>
      <c r="G13" s="124">
        <f t="shared" si="3"/>
        <v>0</v>
      </c>
      <c r="H13" s="125">
        <f t="shared" si="3"/>
        <v>28385733.590000138</v>
      </c>
      <c r="I13" s="126">
        <f t="shared" si="3"/>
        <v>98190941.160000041</v>
      </c>
      <c r="J13" s="289">
        <f t="shared" si="0"/>
        <v>-0.71091290851621247</v>
      </c>
    </row>
    <row r="14" spans="1:13" ht="13.5" thickBot="1" x14ac:dyDescent="0.25"/>
    <row r="15" spans="1:13" x14ac:dyDescent="0.2">
      <c r="H15" s="574" t="s">
        <v>567</v>
      </c>
      <c r="I15" s="575"/>
    </row>
    <row r="16" spans="1:13" x14ac:dyDescent="0.2">
      <c r="A16" s="1"/>
      <c r="B16" s="2" t="s">
        <v>413</v>
      </c>
      <c r="C16" s="3" t="s">
        <v>481</v>
      </c>
      <c r="D16" s="3" t="s">
        <v>449</v>
      </c>
      <c r="E16" s="3" t="s">
        <v>482</v>
      </c>
      <c r="F16" s="3" t="s">
        <v>479</v>
      </c>
      <c r="G16" s="3" t="s">
        <v>501</v>
      </c>
      <c r="H16" s="127" t="s">
        <v>538</v>
      </c>
      <c r="I16" s="128" t="s">
        <v>479</v>
      </c>
    </row>
    <row r="17" spans="1:11" x14ac:dyDescent="0.2">
      <c r="B17" t="s">
        <v>414</v>
      </c>
      <c r="C17" s="129">
        <f t="shared" ref="C17:I17" si="4">+C7/C5</f>
        <v>0.12686235756715133</v>
      </c>
      <c r="D17" s="129">
        <f t="shared" si="4"/>
        <v>0.24360606398641479</v>
      </c>
      <c r="E17" s="129">
        <f t="shared" si="4"/>
        <v>0.17870725070568336</v>
      </c>
      <c r="F17" s="129">
        <f t="shared" si="4"/>
        <v>0.28817500747150576</v>
      </c>
      <c r="G17" s="129">
        <f t="shared" si="4"/>
        <v>0.15218206262500594</v>
      </c>
      <c r="H17" s="130">
        <f t="shared" si="4"/>
        <v>0.33159855731396126</v>
      </c>
      <c r="I17" s="131">
        <f t="shared" si="4"/>
        <v>0.33111120383477771</v>
      </c>
      <c r="K17" s="109" t="s">
        <v>154</v>
      </c>
    </row>
    <row r="18" spans="1:11" ht="37.5" thickBot="1" x14ac:dyDescent="0.25">
      <c r="A18" s="6"/>
      <c r="B18" s="132" t="s">
        <v>415</v>
      </c>
      <c r="C18" s="133">
        <f>+C10/(C5+C8)</f>
        <v>5.6524518742356693E-2</v>
      </c>
      <c r="D18" s="133">
        <f>+D10/(D5+D8)</f>
        <v>0.11647519645899207</v>
      </c>
      <c r="E18" s="133">
        <f>+E10/(E5+E8)</f>
        <v>4.5272274002852303E-3</v>
      </c>
      <c r="F18" s="133">
        <f>+F10/(F5+F8)</f>
        <v>7.367937639021116E-2</v>
      </c>
      <c r="G18" s="133">
        <f>+G10/(G5+G8)</f>
        <v>5.895631403880058E-3</v>
      </c>
      <c r="H18" s="134">
        <f t="shared" ref="H18:I18" si="5">+H10/(H5+H8)</f>
        <v>0.19565490647712078</v>
      </c>
      <c r="I18" s="135">
        <f t="shared" si="5"/>
        <v>0.26036310369031018</v>
      </c>
      <c r="J18" s="6"/>
    </row>
    <row r="19" spans="1:11" x14ac:dyDescent="0.2">
      <c r="A19" s="136"/>
      <c r="B19" s="136"/>
      <c r="C19" s="136"/>
      <c r="D19" s="136"/>
      <c r="E19" s="136"/>
      <c r="F19" s="136"/>
      <c r="G19" s="136"/>
      <c r="H19" s="136"/>
      <c r="I19" s="136"/>
    </row>
  </sheetData>
  <mergeCells count="2">
    <mergeCell ref="H2:J2"/>
    <mergeCell ref="H15:I15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Fiscal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92D050"/>
  </sheetPr>
  <dimension ref="A1:P216"/>
  <sheetViews>
    <sheetView topLeftCell="A56" zoomScaleNormal="100" workbookViewId="0">
      <selection activeCell="I81" sqref="I81"/>
    </sheetView>
  </sheetViews>
  <sheetFormatPr defaultColWidth="11.42578125" defaultRowHeight="12.75" x14ac:dyDescent="0.2"/>
  <cols>
    <col min="1" max="1" width="0.7109375" customWidth="1"/>
    <col min="2" max="2" width="31.7109375" customWidth="1"/>
    <col min="3" max="3" width="13.5703125" customWidth="1"/>
    <col min="4" max="4" width="13.7109375" customWidth="1"/>
    <col min="5" max="5" width="11.28515625" customWidth="1"/>
    <col min="6" max="6" width="6.28515625" style="105" customWidth="1"/>
    <col min="7" max="7" width="12.28515625" customWidth="1"/>
    <col min="8" max="8" width="8.140625" style="105" customWidth="1"/>
    <col min="9" max="9" width="12.5703125" customWidth="1"/>
    <col min="10" max="10" width="8.42578125" style="105" customWidth="1"/>
    <col min="11" max="11" width="11.140625" customWidth="1"/>
    <col min="12" max="12" width="6.28515625" style="105" bestFit="1" customWidth="1"/>
    <col min="13" max="13" width="6.85546875" style="105" bestFit="1" customWidth="1"/>
    <col min="14" max="14" width="15.42578125" style="64" bestFit="1" customWidth="1"/>
    <col min="15" max="15" width="12.140625" customWidth="1"/>
    <col min="16" max="16" width="11.7109375" bestFit="1" customWidth="1"/>
  </cols>
  <sheetData>
    <row r="1" spans="1:16" ht="15.75" thickBot="1" x14ac:dyDescent="0.3">
      <c r="A1" s="7" t="s">
        <v>239</v>
      </c>
    </row>
    <row r="2" spans="1:16" x14ac:dyDescent="0.2">
      <c r="A2" s="8" t="s">
        <v>297</v>
      </c>
      <c r="C2" s="183" t="s">
        <v>501</v>
      </c>
      <c r="D2" s="588" t="s">
        <v>568</v>
      </c>
      <c r="E2" s="586"/>
      <c r="F2" s="586"/>
      <c r="G2" s="586"/>
      <c r="H2" s="586"/>
      <c r="I2" s="586"/>
      <c r="J2" s="587"/>
      <c r="K2" s="596" t="s">
        <v>569</v>
      </c>
      <c r="L2" s="597"/>
      <c r="M2" s="435"/>
    </row>
    <row r="3" spans="1:16" x14ac:dyDescent="0.2">
      <c r="C3" s="176">
        <v>1</v>
      </c>
      <c r="D3" s="166">
        <v>2</v>
      </c>
      <c r="E3" s="95">
        <v>3</v>
      </c>
      <c r="F3" s="96" t="s">
        <v>39</v>
      </c>
      <c r="G3" s="95">
        <v>4</v>
      </c>
      <c r="H3" s="96" t="s">
        <v>40</v>
      </c>
      <c r="I3" s="95">
        <v>5</v>
      </c>
      <c r="J3" s="167" t="s">
        <v>41</v>
      </c>
      <c r="K3" s="166" t="s">
        <v>42</v>
      </c>
      <c r="L3" s="16" t="s">
        <v>43</v>
      </c>
      <c r="M3" s="436" t="s">
        <v>368</v>
      </c>
    </row>
    <row r="4" spans="1:16" ht="25.5" x14ac:dyDescent="0.2">
      <c r="A4" s="1"/>
      <c r="B4" s="2" t="s">
        <v>156</v>
      </c>
      <c r="C4" s="177" t="s">
        <v>13</v>
      </c>
      <c r="D4" s="127" t="s">
        <v>356</v>
      </c>
      <c r="E4" s="97" t="s">
        <v>15</v>
      </c>
      <c r="F4" s="97" t="s">
        <v>18</v>
      </c>
      <c r="G4" s="97" t="s">
        <v>16</v>
      </c>
      <c r="H4" s="97" t="s">
        <v>18</v>
      </c>
      <c r="I4" s="97" t="s">
        <v>17</v>
      </c>
      <c r="J4" s="128" t="s">
        <v>18</v>
      </c>
      <c r="K4" s="97" t="s">
        <v>17</v>
      </c>
      <c r="L4" s="12" t="s">
        <v>18</v>
      </c>
      <c r="M4" s="158" t="s">
        <v>539</v>
      </c>
      <c r="N4" s="62" t="s">
        <v>169</v>
      </c>
    </row>
    <row r="5" spans="1:16" ht="15" customHeight="1" x14ac:dyDescent="0.2">
      <c r="A5" s="21"/>
      <c r="B5" s="21" t="s">
        <v>240</v>
      </c>
      <c r="C5" s="213">
        <v>14925213.640000001</v>
      </c>
      <c r="D5" s="218">
        <v>15488746.26</v>
      </c>
      <c r="E5" s="272">
        <v>4516866.55</v>
      </c>
      <c r="F5" s="354">
        <f t="shared" ref="F5:F12" si="0">+E5/D5</f>
        <v>0.29162247700221539</v>
      </c>
      <c r="G5" s="272">
        <v>4516866.55</v>
      </c>
      <c r="H5" s="49">
        <f>+G5/D5</f>
        <v>0.29162247700221539</v>
      </c>
      <c r="I5" s="272">
        <v>4516866.55</v>
      </c>
      <c r="J5" s="172">
        <f>I5/D5</f>
        <v>0.29162247700221539</v>
      </c>
      <c r="K5" s="31">
        <v>4517170.09</v>
      </c>
      <c r="L5" s="53">
        <v>0.3018108789344276</v>
      </c>
      <c r="M5" s="159">
        <f>+I5/K5-1</f>
        <v>-6.7196938338009993E-5</v>
      </c>
      <c r="N5" s="63">
        <v>10</v>
      </c>
    </row>
    <row r="6" spans="1:16" ht="15" customHeight="1" x14ac:dyDescent="0.2">
      <c r="A6" s="23"/>
      <c r="B6" s="23" t="s">
        <v>241</v>
      </c>
      <c r="C6" s="213">
        <v>7647590.8899999997</v>
      </c>
      <c r="D6" s="218">
        <v>7714848.4000000004</v>
      </c>
      <c r="E6" s="272">
        <v>2285524.71</v>
      </c>
      <c r="F6" s="326">
        <f t="shared" si="0"/>
        <v>0.29625011296398251</v>
      </c>
      <c r="G6" s="272">
        <v>2285524.71</v>
      </c>
      <c r="H6" s="326">
        <f t="shared" ref="H6:H61" si="1">+G6/D6</f>
        <v>0.29625011296398251</v>
      </c>
      <c r="I6" s="272">
        <v>2285524.71</v>
      </c>
      <c r="J6" s="199">
        <f t="shared" ref="J6:J61" si="2">I6/D6</f>
        <v>0.29625011296398251</v>
      </c>
      <c r="K6" s="33">
        <v>2175815.54</v>
      </c>
      <c r="L6" s="55">
        <v>0.28548991495446335</v>
      </c>
      <c r="M6" s="160">
        <f>+I6/K6-1</f>
        <v>5.0422091387397616E-2</v>
      </c>
      <c r="N6" s="64">
        <v>11</v>
      </c>
    </row>
    <row r="7" spans="1:16" ht="15" customHeight="1" x14ac:dyDescent="0.2">
      <c r="A7" s="23"/>
      <c r="B7" s="23" t="s">
        <v>242</v>
      </c>
      <c r="C7" s="213">
        <v>211435284.93000001</v>
      </c>
      <c r="D7" s="218">
        <v>211792150.84999999</v>
      </c>
      <c r="E7" s="272">
        <v>59350876.869999997</v>
      </c>
      <c r="F7" s="326">
        <f t="shared" si="0"/>
        <v>0.28023171128770846</v>
      </c>
      <c r="G7" s="272">
        <v>59350876.869999997</v>
      </c>
      <c r="H7" s="326">
        <f t="shared" si="1"/>
        <v>0.28023171128770846</v>
      </c>
      <c r="I7" s="272">
        <v>59350876.869999997</v>
      </c>
      <c r="J7" s="199">
        <f t="shared" si="2"/>
        <v>0.28023171128770846</v>
      </c>
      <c r="K7" s="33">
        <v>60520229.43</v>
      </c>
      <c r="L7" s="55">
        <v>0.28636171456279363</v>
      </c>
      <c r="M7" s="160">
        <f>+I7/K7-1</f>
        <v>-1.9321680882795067E-2</v>
      </c>
      <c r="N7" s="64">
        <v>12</v>
      </c>
    </row>
    <row r="8" spans="1:16" ht="15" customHeight="1" x14ac:dyDescent="0.2">
      <c r="A8" s="23"/>
      <c r="B8" s="23" t="s">
        <v>243</v>
      </c>
      <c r="C8" s="213">
        <v>9078946.1799999997</v>
      </c>
      <c r="D8" s="218">
        <v>9264416.9199999999</v>
      </c>
      <c r="E8" s="272">
        <v>2622504.7000000002</v>
      </c>
      <c r="F8" s="326">
        <f>+E8/D8</f>
        <v>0.28307282828977004</v>
      </c>
      <c r="G8" s="272">
        <v>2622504.7000000002</v>
      </c>
      <c r="H8" s="326">
        <f>+G8/D8</f>
        <v>0.28307282828977004</v>
      </c>
      <c r="I8" s="272">
        <v>2622504.7000000002</v>
      </c>
      <c r="J8" s="199">
        <f>I8/D8</f>
        <v>0.28307282828977004</v>
      </c>
      <c r="K8" s="33">
        <v>2635362.59</v>
      </c>
      <c r="L8" s="55">
        <v>0.28581826385197034</v>
      </c>
      <c r="M8" s="273">
        <f>+I8/K8-1</f>
        <v>-4.8789832749350781E-3</v>
      </c>
      <c r="N8" s="64">
        <v>13</v>
      </c>
    </row>
    <row r="9" spans="1:16" ht="15" customHeight="1" x14ac:dyDescent="0.2">
      <c r="A9" s="25"/>
      <c r="B9" s="25" t="s">
        <v>245</v>
      </c>
      <c r="C9" s="213">
        <v>33397253.91</v>
      </c>
      <c r="D9" s="218">
        <v>30907000.48</v>
      </c>
      <c r="E9" s="272">
        <v>18140466.629999999</v>
      </c>
      <c r="F9" s="326">
        <f>+E9/D9</f>
        <v>0.58693714525091945</v>
      </c>
      <c r="G9" s="272">
        <v>18140466.629999999</v>
      </c>
      <c r="H9" s="326">
        <f>+G9/D9</f>
        <v>0.58693714525091945</v>
      </c>
      <c r="I9" s="272">
        <v>18140466.629999999</v>
      </c>
      <c r="J9" s="199">
        <f>I9/D9</f>
        <v>0.58693714525091945</v>
      </c>
      <c r="K9" s="35">
        <v>18132041.98</v>
      </c>
      <c r="L9" s="383">
        <v>0.67764210760421095</v>
      </c>
      <c r="M9" s="185">
        <f t="shared" ref="M9:M56" si="3">+I9/K9-1</f>
        <v>4.6462775727573735E-4</v>
      </c>
      <c r="N9" s="64">
        <v>15</v>
      </c>
      <c r="O9" s="426"/>
      <c r="P9" s="426"/>
    </row>
    <row r="10" spans="1:16" ht="15" customHeight="1" x14ac:dyDescent="0.2">
      <c r="A10" s="25"/>
      <c r="B10" s="25" t="s">
        <v>244</v>
      </c>
      <c r="C10" s="213">
        <v>79302175</v>
      </c>
      <c r="D10" s="218">
        <v>80828301.640000001</v>
      </c>
      <c r="E10" s="272">
        <v>27333296.640000001</v>
      </c>
      <c r="F10" s="467">
        <f>+E10/D10</f>
        <v>0.33816492596540471</v>
      </c>
      <c r="G10" s="272">
        <v>26902653.199999999</v>
      </c>
      <c r="H10" s="467">
        <f>+G10/D10</f>
        <v>0.33283704660554836</v>
      </c>
      <c r="I10" s="272">
        <v>26510286.739999998</v>
      </c>
      <c r="J10" s="469">
        <f>I10/D10</f>
        <v>0.32798272637316789</v>
      </c>
      <c r="K10" s="35">
        <v>26123046.239999998</v>
      </c>
      <c r="L10" s="383">
        <v>0.33414849637629396</v>
      </c>
      <c r="M10" s="161">
        <f t="shared" si="3"/>
        <v>1.48237114631391E-2</v>
      </c>
      <c r="N10" s="64">
        <v>16</v>
      </c>
    </row>
    <row r="11" spans="1:16" ht="15" customHeight="1" x14ac:dyDescent="0.2">
      <c r="A11" s="9"/>
      <c r="B11" s="2" t="s">
        <v>0</v>
      </c>
      <c r="C11" s="181">
        <f>SUM(C5:C10)</f>
        <v>355786464.55000001</v>
      </c>
      <c r="D11" s="171">
        <f>SUM(D5:D10)</f>
        <v>355995464.54999995</v>
      </c>
      <c r="E11" s="92">
        <f>SUM(E5:E10)</f>
        <v>114249536.09999999</v>
      </c>
      <c r="F11" s="98">
        <f t="shared" si="0"/>
        <v>0.32092975185630074</v>
      </c>
      <c r="G11" s="92">
        <f>SUM(G5:G10)</f>
        <v>113818892.66</v>
      </c>
      <c r="H11" s="98">
        <f t="shared" si="1"/>
        <v>0.31972006386057206</v>
      </c>
      <c r="I11" s="92">
        <f>SUM(I5:I10)</f>
        <v>113426526.19999999</v>
      </c>
      <c r="J11" s="190">
        <f t="shared" si="2"/>
        <v>0.31861789684140512</v>
      </c>
      <c r="K11" s="92">
        <f>SUM(K5:K10)</f>
        <v>114103665.87</v>
      </c>
      <c r="L11" s="44">
        <v>0.32780304232649626</v>
      </c>
      <c r="M11" s="162">
        <f t="shared" si="3"/>
        <v>-5.9344251986740426E-3</v>
      </c>
      <c r="N11" s="64">
        <v>1</v>
      </c>
    </row>
    <row r="12" spans="1:16" ht="15" customHeight="1" x14ac:dyDescent="0.2">
      <c r="A12" s="21"/>
      <c r="B12" s="21" t="s">
        <v>249</v>
      </c>
      <c r="C12" s="271">
        <v>22568354.18</v>
      </c>
      <c r="D12" s="218">
        <v>22237993.350000001</v>
      </c>
      <c r="E12" s="272">
        <v>20667592.23</v>
      </c>
      <c r="F12" s="49">
        <f t="shared" si="0"/>
        <v>0.92938206719987171</v>
      </c>
      <c r="G12" s="272">
        <v>20199449.170000002</v>
      </c>
      <c r="H12" s="49">
        <f t="shared" si="1"/>
        <v>0.90833056976339099</v>
      </c>
      <c r="I12" s="76">
        <v>8042546.3799999999</v>
      </c>
      <c r="J12" s="172">
        <f t="shared" si="2"/>
        <v>0.36165791820420701</v>
      </c>
      <c r="K12" s="154">
        <v>8852616.4100000001</v>
      </c>
      <c r="L12" s="53">
        <v>0.40167332014439566</v>
      </c>
      <c r="M12" s="159">
        <f t="shared" si="3"/>
        <v>-9.1506283846766179E-2</v>
      </c>
      <c r="N12" s="63">
        <v>20</v>
      </c>
    </row>
    <row r="13" spans="1:16" ht="15" customHeight="1" x14ac:dyDescent="0.2">
      <c r="A13" s="270"/>
      <c r="B13" s="270" t="s">
        <v>250</v>
      </c>
      <c r="C13" s="271">
        <v>18088653.18</v>
      </c>
      <c r="D13" s="218">
        <v>17858666.949999999</v>
      </c>
      <c r="E13" s="272">
        <v>15417242.59</v>
      </c>
      <c r="F13" s="508">
        <f t="shared" ref="F13:F55" si="4">+E13/D13</f>
        <v>0.86329190376664711</v>
      </c>
      <c r="G13" s="272">
        <v>14047925.26</v>
      </c>
      <c r="H13" s="508">
        <f t="shared" si="1"/>
        <v>0.78661667745587249</v>
      </c>
      <c r="I13" s="76">
        <v>1826649.02</v>
      </c>
      <c r="J13" s="524">
        <f t="shared" si="2"/>
        <v>0.10228361529526145</v>
      </c>
      <c r="K13" s="154">
        <v>2065139.55</v>
      </c>
      <c r="L13" s="403">
        <v>0.14928020406481265</v>
      </c>
      <c r="M13" s="273">
        <f t="shared" si="3"/>
        <v>-0.11548397782609898</v>
      </c>
      <c r="N13" s="63">
        <v>21</v>
      </c>
    </row>
    <row r="14" spans="1:16" ht="15" customHeight="1" x14ac:dyDescent="0.2">
      <c r="A14" s="65"/>
      <c r="B14" s="65" t="s">
        <v>251</v>
      </c>
      <c r="C14" s="214">
        <v>1505977.68</v>
      </c>
      <c r="D14" s="219">
        <v>1593692.69</v>
      </c>
      <c r="E14" s="78">
        <v>1127909.2</v>
      </c>
      <c r="F14" s="509">
        <f t="shared" si="4"/>
        <v>0.70773318286350428</v>
      </c>
      <c r="G14" s="78">
        <v>671048.79</v>
      </c>
      <c r="H14" s="509">
        <f t="shared" si="1"/>
        <v>0.42106536235665365</v>
      </c>
      <c r="I14" s="78">
        <v>391000.67</v>
      </c>
      <c r="J14" s="525">
        <f t="shared" si="2"/>
        <v>0.24534257605209947</v>
      </c>
      <c r="K14" s="66">
        <v>446710.92</v>
      </c>
      <c r="L14" s="416">
        <v>0.28736720825065826</v>
      </c>
      <c r="M14" s="184">
        <f t="shared" si="3"/>
        <v>-0.12471208449527049</v>
      </c>
      <c r="N14" s="63">
        <v>220</v>
      </c>
    </row>
    <row r="15" spans="1:16" ht="15" customHeight="1" x14ac:dyDescent="0.2">
      <c r="A15" s="73"/>
      <c r="B15" s="73" t="s">
        <v>253</v>
      </c>
      <c r="C15" s="215">
        <v>10857573.289999999</v>
      </c>
      <c r="D15" s="220">
        <v>10906834.869999999</v>
      </c>
      <c r="E15" s="90">
        <v>10862415.23</v>
      </c>
      <c r="F15" s="510">
        <f t="shared" si="4"/>
        <v>0.9959273574295896</v>
      </c>
      <c r="G15" s="90">
        <v>10783665.83</v>
      </c>
      <c r="H15" s="510">
        <f t="shared" si="1"/>
        <v>0.98870716926880553</v>
      </c>
      <c r="I15" s="90">
        <v>919171.5</v>
      </c>
      <c r="J15" s="526">
        <f t="shared" si="2"/>
        <v>8.4274815833899216E-2</v>
      </c>
      <c r="K15" s="74">
        <v>1398425.66</v>
      </c>
      <c r="L15" s="79">
        <v>0.12140250138700941</v>
      </c>
      <c r="M15" s="273">
        <f t="shared" si="3"/>
        <v>-0.34270978694713017</v>
      </c>
      <c r="N15" s="63">
        <v>22100</v>
      </c>
    </row>
    <row r="16" spans="1:16" ht="15" customHeight="1" x14ac:dyDescent="0.2">
      <c r="A16" s="75"/>
      <c r="B16" s="75" t="s">
        <v>255</v>
      </c>
      <c r="C16" s="271">
        <v>1153400</v>
      </c>
      <c r="D16" s="218">
        <v>1018400</v>
      </c>
      <c r="E16" s="272">
        <v>1003521.8</v>
      </c>
      <c r="F16" s="148">
        <f>+E16/D16</f>
        <v>0.98539061272584449</v>
      </c>
      <c r="G16" s="272">
        <v>958902.96</v>
      </c>
      <c r="H16" s="148">
        <f>+G16/D16</f>
        <v>0.9415779261586803</v>
      </c>
      <c r="I16" s="76">
        <v>254047.48</v>
      </c>
      <c r="J16" s="224">
        <f>I16/D16</f>
        <v>0.24945746268656718</v>
      </c>
      <c r="K16" s="76">
        <v>248200.18</v>
      </c>
      <c r="L16" s="80">
        <v>0.22919384917290078</v>
      </c>
      <c r="M16" s="273">
        <f t="shared" si="3"/>
        <v>2.3558806444056613E-2</v>
      </c>
      <c r="N16" s="63">
        <v>22101</v>
      </c>
    </row>
    <row r="17" spans="1:14" ht="15" customHeight="1" x14ac:dyDescent="0.2">
      <c r="A17" s="75"/>
      <c r="B17" s="75" t="s">
        <v>254</v>
      </c>
      <c r="C17" s="271">
        <v>20646455.879999999</v>
      </c>
      <c r="D17" s="220">
        <v>19853576.760000002</v>
      </c>
      <c r="E17" s="272">
        <v>19270067.809999999</v>
      </c>
      <c r="F17" s="148">
        <f>+E17/D17</f>
        <v>0.97060937900239574</v>
      </c>
      <c r="G17" s="272">
        <v>19270067.809999999</v>
      </c>
      <c r="H17" s="148">
        <f>+G17/D17</f>
        <v>0.97060937900239574</v>
      </c>
      <c r="I17" s="76">
        <v>4291591.7699999996</v>
      </c>
      <c r="J17" s="224">
        <f>I17/D17</f>
        <v>0.21616214659347857</v>
      </c>
      <c r="K17" s="76">
        <v>4787156.33</v>
      </c>
      <c r="L17" s="80">
        <v>0.30345278840738715</v>
      </c>
      <c r="M17" s="273">
        <f t="shared" si="3"/>
        <v>-0.10351961077485861</v>
      </c>
      <c r="N17" s="63">
        <v>22120</v>
      </c>
    </row>
    <row r="18" spans="1:14" ht="15" customHeight="1" x14ac:dyDescent="0.2">
      <c r="A18" s="75"/>
      <c r="B18" s="75" t="s">
        <v>256</v>
      </c>
      <c r="C18" s="271">
        <v>556922.39</v>
      </c>
      <c r="D18" s="220">
        <v>557222.39</v>
      </c>
      <c r="E18" s="272">
        <v>545372.49</v>
      </c>
      <c r="F18" s="148">
        <f>+E18/D18</f>
        <v>0.9787339844689299</v>
      </c>
      <c r="G18" s="272">
        <v>545372.49</v>
      </c>
      <c r="H18" s="148">
        <f>+G18/D18</f>
        <v>0.9787339844689299</v>
      </c>
      <c r="I18" s="76">
        <v>2082.34</v>
      </c>
      <c r="J18" s="224">
        <f>I18/D18</f>
        <v>3.7369998718106072E-3</v>
      </c>
      <c r="K18" s="76">
        <v>117403.97</v>
      </c>
      <c r="L18" s="80">
        <v>0.24225935318527261</v>
      </c>
      <c r="M18" s="273">
        <f t="shared" si="3"/>
        <v>-0.98226346178923929</v>
      </c>
      <c r="N18" s="63">
        <v>22121</v>
      </c>
    </row>
    <row r="19" spans="1:14" ht="15" customHeight="1" x14ac:dyDescent="0.2">
      <c r="A19" s="75"/>
      <c r="B19" s="75" t="s">
        <v>252</v>
      </c>
      <c r="C19" s="271">
        <v>1124173.03</v>
      </c>
      <c r="D19" s="220">
        <v>1124173.03</v>
      </c>
      <c r="E19" s="272">
        <v>1114853.21</v>
      </c>
      <c r="F19" s="148">
        <f t="shared" si="4"/>
        <v>0.99170962142722807</v>
      </c>
      <c r="G19" s="272">
        <v>1114853.21</v>
      </c>
      <c r="H19" s="148">
        <f t="shared" si="1"/>
        <v>0.99170962142722807</v>
      </c>
      <c r="I19" s="76">
        <v>118193.04</v>
      </c>
      <c r="J19" s="224">
        <f t="shared" si="2"/>
        <v>0.10513776513567488</v>
      </c>
      <c r="K19" s="76">
        <v>212183.99</v>
      </c>
      <c r="L19" s="80">
        <v>0.17724197823053683</v>
      </c>
      <c r="M19" s="273">
        <f t="shared" si="3"/>
        <v>-0.44296909488788483</v>
      </c>
      <c r="N19" s="64" t="s">
        <v>257</v>
      </c>
    </row>
    <row r="20" spans="1:14" ht="15" customHeight="1" x14ac:dyDescent="0.2">
      <c r="A20" s="77"/>
      <c r="B20" s="77" t="s">
        <v>258</v>
      </c>
      <c r="C20" s="214">
        <v>5399766.2199999997</v>
      </c>
      <c r="D20" s="219">
        <v>5300681.3900000006</v>
      </c>
      <c r="E20" s="272">
        <v>4081783.5300000003</v>
      </c>
      <c r="F20" s="509">
        <f t="shared" si="4"/>
        <v>0.77004883517437739</v>
      </c>
      <c r="G20" s="272">
        <v>2971799.9200000004</v>
      </c>
      <c r="H20" s="509">
        <f t="shared" si="1"/>
        <v>0.56064488720383177</v>
      </c>
      <c r="I20" s="78">
        <v>491935.09</v>
      </c>
      <c r="J20" s="527">
        <f t="shared" si="2"/>
        <v>9.280600998355798E-2</v>
      </c>
      <c r="K20" s="78">
        <v>487104.81000000052</v>
      </c>
      <c r="L20" s="81">
        <v>9.1736499186476167E-2</v>
      </c>
      <c r="M20" s="274">
        <f t="shared" si="3"/>
        <v>9.9163052814024155E-3</v>
      </c>
      <c r="N20" s="64" t="s">
        <v>259</v>
      </c>
    </row>
    <row r="21" spans="1:14" ht="15" customHeight="1" x14ac:dyDescent="0.2">
      <c r="A21" s="73"/>
      <c r="B21" s="73" t="s">
        <v>260</v>
      </c>
      <c r="C21" s="215">
        <v>3726957.63</v>
      </c>
      <c r="D21" s="218">
        <v>3788341.1</v>
      </c>
      <c r="E21" s="74">
        <v>3782701.1</v>
      </c>
      <c r="F21" s="511">
        <f t="shared" si="4"/>
        <v>0.99851122170598627</v>
      </c>
      <c r="G21" s="74">
        <v>3758958.59</v>
      </c>
      <c r="H21" s="511">
        <f t="shared" si="1"/>
        <v>0.99224396398729775</v>
      </c>
      <c r="I21" s="74">
        <v>774969.71</v>
      </c>
      <c r="J21" s="528">
        <f t="shared" si="2"/>
        <v>0.2045670359514353</v>
      </c>
      <c r="K21" s="74">
        <v>1005250.1</v>
      </c>
      <c r="L21" s="79">
        <v>0.26797112482596508</v>
      </c>
      <c r="M21" s="273">
        <f t="shared" si="3"/>
        <v>-0.22907770911935255</v>
      </c>
      <c r="N21" s="63">
        <v>22200</v>
      </c>
    </row>
    <row r="22" spans="1:14" ht="15" customHeight="1" x14ac:dyDescent="0.2">
      <c r="A22" s="77"/>
      <c r="B22" s="77" t="s">
        <v>261</v>
      </c>
      <c r="C22" s="214">
        <v>823380.51</v>
      </c>
      <c r="D22" s="219">
        <v>1163738.1499999999</v>
      </c>
      <c r="E22" s="78">
        <v>1047116.73</v>
      </c>
      <c r="F22" s="512">
        <f t="shared" si="4"/>
        <v>0.8997872330644141</v>
      </c>
      <c r="G22" s="272">
        <v>928203.29</v>
      </c>
      <c r="H22" s="512">
        <f t="shared" si="1"/>
        <v>0.79760493372155938</v>
      </c>
      <c r="I22" s="66">
        <v>261088.44</v>
      </c>
      <c r="J22" s="527">
        <f t="shared" si="2"/>
        <v>0.22435325334999118</v>
      </c>
      <c r="K22" s="78">
        <v>140445.97</v>
      </c>
      <c r="L22" s="81">
        <v>0.14057207861744853</v>
      </c>
      <c r="M22" s="273">
        <f t="shared" si="3"/>
        <v>0.85899559809370118</v>
      </c>
      <c r="N22" s="64" t="s">
        <v>262</v>
      </c>
    </row>
    <row r="23" spans="1:14" ht="15" customHeight="1" x14ac:dyDescent="0.2">
      <c r="A23" s="73"/>
      <c r="B23" s="73" t="s">
        <v>263</v>
      </c>
      <c r="C23" s="215">
        <v>622330.44999999995</v>
      </c>
      <c r="D23" s="221">
        <v>658822.15</v>
      </c>
      <c r="E23" s="90">
        <v>553959.17000000004</v>
      </c>
      <c r="F23" s="511">
        <f t="shared" si="4"/>
        <v>0.84083264352906173</v>
      </c>
      <c r="G23" s="74">
        <v>302643.09000000003</v>
      </c>
      <c r="H23" s="511">
        <f t="shared" si="1"/>
        <v>0.45936993769866424</v>
      </c>
      <c r="I23" s="74">
        <v>130832.28</v>
      </c>
      <c r="J23" s="526">
        <f t="shared" si="2"/>
        <v>0.19858512650189433</v>
      </c>
      <c r="K23" s="74">
        <v>138588.93</v>
      </c>
      <c r="L23" s="79">
        <v>0.2546294214873725</v>
      </c>
      <c r="M23" s="273">
        <f t="shared" ref="M23:M24" si="5">+I23/K23-1</f>
        <v>-5.5968755946091742E-2</v>
      </c>
      <c r="N23" s="63">
        <v>223</v>
      </c>
    </row>
    <row r="24" spans="1:14" ht="15" customHeight="1" x14ac:dyDescent="0.2">
      <c r="A24" s="75"/>
      <c r="B24" s="75" t="s">
        <v>264</v>
      </c>
      <c r="C24" s="215">
        <v>2466584.48</v>
      </c>
      <c r="D24" s="483">
        <v>2466584.48</v>
      </c>
      <c r="E24" s="272">
        <v>2239706.08</v>
      </c>
      <c r="F24" s="148">
        <f t="shared" si="4"/>
        <v>0.90801920556963855</v>
      </c>
      <c r="G24" s="90">
        <v>2239706</v>
      </c>
      <c r="H24" s="148">
        <f t="shared" si="1"/>
        <v>0.90801917313612546</v>
      </c>
      <c r="I24" s="90">
        <v>397.04</v>
      </c>
      <c r="J24" s="224">
        <f t="shared" si="2"/>
        <v>1.6096752542609042E-4</v>
      </c>
      <c r="K24" s="76">
        <v>1834802.99</v>
      </c>
      <c r="L24" s="80">
        <v>0.76734840576623331</v>
      </c>
      <c r="M24" s="273">
        <f t="shared" si="5"/>
        <v>-0.99978360619523521</v>
      </c>
      <c r="N24" s="63">
        <v>224</v>
      </c>
    </row>
    <row r="25" spans="1:14" ht="15" customHeight="1" x14ac:dyDescent="0.2">
      <c r="A25" s="77"/>
      <c r="B25" s="77" t="s">
        <v>265</v>
      </c>
      <c r="C25" s="214">
        <v>844814.86</v>
      </c>
      <c r="D25" s="187">
        <v>632492</v>
      </c>
      <c r="E25" s="78">
        <v>610420.35</v>
      </c>
      <c r="F25" s="509">
        <f t="shared" si="4"/>
        <v>0.96510366929542191</v>
      </c>
      <c r="G25" s="66">
        <v>20420.349999999999</v>
      </c>
      <c r="H25" s="509">
        <f t="shared" si="1"/>
        <v>3.228554669466175E-2</v>
      </c>
      <c r="I25" s="66">
        <v>20420.349999999999</v>
      </c>
      <c r="J25" s="527">
        <f t="shared" si="2"/>
        <v>3.228554669466175E-2</v>
      </c>
      <c r="K25" s="78">
        <v>19.02</v>
      </c>
      <c r="L25" s="81">
        <v>2.9805885176729387E-5</v>
      </c>
      <c r="M25" s="274"/>
      <c r="N25" s="63">
        <v>225</v>
      </c>
    </row>
    <row r="26" spans="1:14" ht="15" customHeight="1" x14ac:dyDescent="0.2">
      <c r="A26" s="73"/>
      <c r="B26" s="73" t="s">
        <v>267</v>
      </c>
      <c r="C26" s="215">
        <v>1326385.93</v>
      </c>
      <c r="D26" s="218">
        <v>1197205.54</v>
      </c>
      <c r="E26" s="90">
        <v>827215.79</v>
      </c>
      <c r="F26" s="511">
        <f t="shared" si="4"/>
        <v>0.6909555313283966</v>
      </c>
      <c r="G26" s="90">
        <v>231199.34</v>
      </c>
      <c r="H26" s="511">
        <f t="shared" si="1"/>
        <v>0.1931158287155938</v>
      </c>
      <c r="I26" s="90">
        <v>231199.34</v>
      </c>
      <c r="J26" s="526">
        <f t="shared" si="2"/>
        <v>0.1931158287155938</v>
      </c>
      <c r="K26" s="74">
        <v>163159.79</v>
      </c>
      <c r="L26" s="79">
        <v>0.13874310540650248</v>
      </c>
      <c r="M26" s="273">
        <f t="shared" si="3"/>
        <v>0.41701175271186597</v>
      </c>
      <c r="N26" s="63">
        <v>22601</v>
      </c>
    </row>
    <row r="27" spans="1:14" ht="15" customHeight="1" x14ac:dyDescent="0.2">
      <c r="A27" s="75"/>
      <c r="B27" s="75" t="s">
        <v>266</v>
      </c>
      <c r="C27" s="215">
        <v>13040585.99</v>
      </c>
      <c r="D27" s="218">
        <v>12598346.029999999</v>
      </c>
      <c r="E27" s="90">
        <v>11340601.67</v>
      </c>
      <c r="F27" s="148">
        <f t="shared" si="4"/>
        <v>0.90016591408070734</v>
      </c>
      <c r="G27" s="90">
        <v>10780883.16</v>
      </c>
      <c r="H27" s="148">
        <f t="shared" si="1"/>
        <v>0.8557379781701393</v>
      </c>
      <c r="I27" s="90">
        <v>3113017.97</v>
      </c>
      <c r="J27" s="224">
        <f t="shared" si="2"/>
        <v>0.24709735409609165</v>
      </c>
      <c r="K27" s="76">
        <v>2337514.7999999998</v>
      </c>
      <c r="L27" s="80">
        <v>0.19226371868639042</v>
      </c>
      <c r="M27" s="273">
        <f t="shared" si="3"/>
        <v>0.33176396145170961</v>
      </c>
      <c r="N27" s="63">
        <v>22602</v>
      </c>
    </row>
    <row r="28" spans="1:14" ht="15" customHeight="1" x14ac:dyDescent="0.2">
      <c r="A28" s="75"/>
      <c r="B28" s="75" t="s">
        <v>268</v>
      </c>
      <c r="C28" s="215">
        <v>643129.06000000006</v>
      </c>
      <c r="D28" s="483">
        <v>825288.26</v>
      </c>
      <c r="E28" s="272">
        <v>584532.81000000006</v>
      </c>
      <c r="F28" s="148">
        <f t="shared" si="4"/>
        <v>0.7082771418558651</v>
      </c>
      <c r="G28" s="90">
        <v>177807.27</v>
      </c>
      <c r="H28" s="148">
        <f t="shared" si="1"/>
        <v>0.21544868456022867</v>
      </c>
      <c r="I28" s="90">
        <v>163337.67000000001</v>
      </c>
      <c r="J28" s="224">
        <f t="shared" si="2"/>
        <v>0.19791590152996968</v>
      </c>
      <c r="K28" s="76">
        <v>48603.22</v>
      </c>
      <c r="L28" s="80">
        <v>9.3519893288171729E-2</v>
      </c>
      <c r="M28" s="273">
        <f t="shared" si="3"/>
        <v>2.3606347480681324</v>
      </c>
      <c r="N28" s="63">
        <v>22606</v>
      </c>
    </row>
    <row r="29" spans="1:14" ht="15" customHeight="1" x14ac:dyDescent="0.2">
      <c r="A29" s="75"/>
      <c r="B29" s="75" t="s">
        <v>269</v>
      </c>
      <c r="C29" s="215">
        <v>17342647.079999998</v>
      </c>
      <c r="D29" s="483">
        <v>23570422.809999999</v>
      </c>
      <c r="E29" s="272">
        <v>16024745.02</v>
      </c>
      <c r="F29" s="148">
        <f t="shared" si="4"/>
        <v>0.67986667651974975</v>
      </c>
      <c r="G29" s="90">
        <v>10243283.85</v>
      </c>
      <c r="H29" s="148">
        <f t="shared" si="1"/>
        <v>0.43458210031150479</v>
      </c>
      <c r="I29" s="90">
        <v>3101945.64</v>
      </c>
      <c r="J29" s="224">
        <f t="shared" si="2"/>
        <v>0.13160330915591242</v>
      </c>
      <c r="K29" s="76">
        <v>2318397.39</v>
      </c>
      <c r="L29" s="80">
        <v>0.12283800047606457</v>
      </c>
      <c r="M29" s="273">
        <f t="shared" si="3"/>
        <v>0.33796977747632817</v>
      </c>
      <c r="N29" s="63">
        <v>22610</v>
      </c>
    </row>
    <row r="30" spans="1:14" ht="15" customHeight="1" x14ac:dyDescent="0.2">
      <c r="A30" s="77"/>
      <c r="B30" s="77" t="s">
        <v>270</v>
      </c>
      <c r="C30" s="214">
        <v>16396084.01</v>
      </c>
      <c r="D30" s="187">
        <v>13163613.33</v>
      </c>
      <c r="E30" s="78">
        <v>4837857.4499999993</v>
      </c>
      <c r="F30" s="509">
        <f t="shared" si="4"/>
        <v>0.36751743831418049</v>
      </c>
      <c r="G30" s="66">
        <v>3595040.71</v>
      </c>
      <c r="H30" s="509">
        <f t="shared" si="1"/>
        <v>0.27310439921589524</v>
      </c>
      <c r="I30" s="66">
        <v>617539.57999999996</v>
      </c>
      <c r="J30" s="527">
        <f t="shared" si="2"/>
        <v>4.691261924206034E-2</v>
      </c>
      <c r="K30" s="78">
        <v>582784.89999999944</v>
      </c>
      <c r="L30" s="81">
        <v>8.9551111211953388E-2</v>
      </c>
      <c r="M30" s="205">
        <f t="shared" si="3"/>
        <v>5.9635519039701546E-2</v>
      </c>
      <c r="N30" s="64" t="s">
        <v>271</v>
      </c>
    </row>
    <row r="31" spans="1:14" ht="15" customHeight="1" x14ac:dyDescent="0.2">
      <c r="A31" s="73"/>
      <c r="B31" s="73" t="s">
        <v>272</v>
      </c>
      <c r="C31" s="213">
        <v>11908878.640000001</v>
      </c>
      <c r="D31" s="218">
        <v>11936868.710000001</v>
      </c>
      <c r="E31" s="76">
        <v>11543301.5</v>
      </c>
      <c r="F31" s="510">
        <f t="shared" si="4"/>
        <v>0.9670292754690103</v>
      </c>
      <c r="G31" s="76">
        <v>11517141.949999999</v>
      </c>
      <c r="H31" s="148">
        <f t="shared" si="1"/>
        <v>0.96483778366026762</v>
      </c>
      <c r="I31" s="76">
        <v>2630115.17</v>
      </c>
      <c r="J31" s="526">
        <f t="shared" si="2"/>
        <v>0.22033543585820337</v>
      </c>
      <c r="K31" s="74">
        <v>2539287.61</v>
      </c>
      <c r="L31" s="79">
        <v>0.22118468217463599</v>
      </c>
      <c r="M31" s="273">
        <f t="shared" si="3"/>
        <v>3.5768913943545089E-2</v>
      </c>
      <c r="N31" s="63">
        <v>22700</v>
      </c>
    </row>
    <row r="32" spans="1:14" ht="15" customHeight="1" x14ac:dyDescent="0.2">
      <c r="A32" s="75"/>
      <c r="B32" s="75" t="s">
        <v>273</v>
      </c>
      <c r="C32" s="213">
        <v>2874262.5</v>
      </c>
      <c r="D32" s="218">
        <v>4432870.28</v>
      </c>
      <c r="E32" s="76">
        <v>3451275.65</v>
      </c>
      <c r="F32" s="148">
        <f t="shared" si="4"/>
        <v>0.77856454892697646</v>
      </c>
      <c r="G32" s="76">
        <v>1851180.54</v>
      </c>
      <c r="H32" s="148">
        <f t="shared" si="1"/>
        <v>0.41760313816356476</v>
      </c>
      <c r="I32" s="76">
        <v>561291.84</v>
      </c>
      <c r="J32" s="224">
        <f t="shared" si="2"/>
        <v>0.12662040721841289</v>
      </c>
      <c r="K32" s="76">
        <v>313718.39</v>
      </c>
      <c r="L32" s="80">
        <v>9.6725942915596275E-2</v>
      </c>
      <c r="M32" s="273">
        <f t="shared" si="3"/>
        <v>0.78915823200546176</v>
      </c>
      <c r="N32" s="63">
        <v>22703</v>
      </c>
    </row>
    <row r="33" spans="1:14" ht="15" customHeight="1" x14ac:dyDescent="0.2">
      <c r="A33" s="75"/>
      <c r="B33" s="75" t="s">
        <v>274</v>
      </c>
      <c r="C33" s="213">
        <v>2461274.11</v>
      </c>
      <c r="D33" s="218">
        <v>2451693.3699999996</v>
      </c>
      <c r="E33" s="76">
        <v>1208790.8599999999</v>
      </c>
      <c r="F33" s="148">
        <f t="shared" si="4"/>
        <v>0.49304324708436115</v>
      </c>
      <c r="G33" s="76">
        <v>1048088.9299999999</v>
      </c>
      <c r="H33" s="148">
        <f t="shared" si="1"/>
        <v>0.42749592702940664</v>
      </c>
      <c r="I33" s="76">
        <v>201231.77</v>
      </c>
      <c r="J33" s="224">
        <f t="shared" si="2"/>
        <v>8.2078685883952937E-2</v>
      </c>
      <c r="K33" s="76">
        <v>201804.64</v>
      </c>
      <c r="L33" s="80">
        <v>8.230256968815973E-2</v>
      </c>
      <c r="M33" s="273">
        <f t="shared" si="3"/>
        <v>-2.8387355216412669E-3</v>
      </c>
      <c r="N33" s="63" t="s">
        <v>275</v>
      </c>
    </row>
    <row r="34" spans="1:14" ht="15" customHeight="1" x14ac:dyDescent="0.2">
      <c r="A34" s="75"/>
      <c r="B34" s="75" t="s">
        <v>276</v>
      </c>
      <c r="C34" s="213">
        <v>3735000</v>
      </c>
      <c r="D34" s="218">
        <v>3735000</v>
      </c>
      <c r="E34" s="76">
        <v>1483812.74</v>
      </c>
      <c r="F34" s="148">
        <f t="shared" si="4"/>
        <v>0.39727248728246317</v>
      </c>
      <c r="G34" s="76">
        <v>1483812.74</v>
      </c>
      <c r="H34" s="148">
        <f t="shared" si="1"/>
        <v>0.39727248728246317</v>
      </c>
      <c r="I34" s="76">
        <v>882979.82</v>
      </c>
      <c r="J34" s="224">
        <f t="shared" si="2"/>
        <v>0.23640691298527441</v>
      </c>
      <c r="K34" s="76">
        <v>585578.74</v>
      </c>
      <c r="L34" s="80">
        <v>0.14653205880512982</v>
      </c>
      <c r="M34" s="273">
        <f t="shared" si="3"/>
        <v>0.50787547375780751</v>
      </c>
      <c r="N34" s="64">
        <v>22708</v>
      </c>
    </row>
    <row r="35" spans="1:14" ht="15" customHeight="1" x14ac:dyDescent="0.2">
      <c r="A35" s="75"/>
      <c r="B35" s="75" t="s">
        <v>277</v>
      </c>
      <c r="C35" s="213">
        <v>15900827.689999999</v>
      </c>
      <c r="D35" s="218">
        <v>16048410.029999999</v>
      </c>
      <c r="E35" s="76">
        <v>15207466.75</v>
      </c>
      <c r="F35" s="148">
        <f t="shared" si="4"/>
        <v>0.94759958909150588</v>
      </c>
      <c r="G35" s="76">
        <v>15202045.710000001</v>
      </c>
      <c r="H35" s="148">
        <f t="shared" si="1"/>
        <v>0.94726179612697758</v>
      </c>
      <c r="I35" s="76">
        <v>2593885.61</v>
      </c>
      <c r="J35" s="224">
        <f t="shared" si="2"/>
        <v>0.16162882211702811</v>
      </c>
      <c r="K35" s="76">
        <v>3151898.43</v>
      </c>
      <c r="L35" s="80">
        <v>0.23430475627682046</v>
      </c>
      <c r="M35" s="273">
        <f t="shared" si="3"/>
        <v>-0.17704022905332018</v>
      </c>
      <c r="N35" s="63">
        <v>22712</v>
      </c>
    </row>
    <row r="36" spans="1:14" ht="15" customHeight="1" x14ac:dyDescent="0.2">
      <c r="A36" s="75"/>
      <c r="B36" s="75" t="s">
        <v>278</v>
      </c>
      <c r="C36" s="213">
        <v>11600000</v>
      </c>
      <c r="D36" s="218">
        <v>13510036.43</v>
      </c>
      <c r="E36" s="76">
        <v>12516606.189999999</v>
      </c>
      <c r="F36" s="148">
        <f t="shared" si="4"/>
        <v>0.92646724195398777</v>
      </c>
      <c r="G36" s="76">
        <v>12516606.189999999</v>
      </c>
      <c r="H36" s="148">
        <f t="shared" si="1"/>
        <v>0.92646724195398777</v>
      </c>
      <c r="I36" s="76">
        <v>2076142.72</v>
      </c>
      <c r="J36" s="224">
        <f t="shared" si="2"/>
        <v>0.15367410226887154</v>
      </c>
      <c r="K36" s="76"/>
      <c r="L36" s="80" t="s">
        <v>135</v>
      </c>
      <c r="M36" s="273" t="s">
        <v>135</v>
      </c>
      <c r="N36" s="63">
        <v>22714</v>
      </c>
    </row>
    <row r="37" spans="1:14" ht="15" customHeight="1" x14ac:dyDescent="0.2">
      <c r="A37" s="75"/>
      <c r="B37" s="75" t="s">
        <v>279</v>
      </c>
      <c r="C37" s="213"/>
      <c r="D37" s="218"/>
      <c r="E37" s="76"/>
      <c r="F37" s="148" t="s">
        <v>135</v>
      </c>
      <c r="G37" s="76"/>
      <c r="H37" s="148" t="s">
        <v>135</v>
      </c>
      <c r="I37" s="76"/>
      <c r="J37" s="224" t="s">
        <v>135</v>
      </c>
      <c r="K37" s="76"/>
      <c r="L37" s="80" t="s">
        <v>135</v>
      </c>
      <c r="M37" s="273" t="s">
        <v>135</v>
      </c>
      <c r="N37" s="63">
        <v>22715</v>
      </c>
    </row>
    <row r="38" spans="1:14" ht="15" customHeight="1" x14ac:dyDescent="0.2">
      <c r="A38" s="75"/>
      <c r="B38" s="75" t="s">
        <v>280</v>
      </c>
      <c r="C38" s="213">
        <v>13595150.939999999</v>
      </c>
      <c r="D38" s="218">
        <v>13531884.439999999</v>
      </c>
      <c r="E38" s="76">
        <v>13293025.49</v>
      </c>
      <c r="F38" s="148">
        <f t="shared" si="4"/>
        <v>0.98234843409585015</v>
      </c>
      <c r="G38" s="76">
        <v>13293025.49</v>
      </c>
      <c r="H38" s="148">
        <f t="shared" si="1"/>
        <v>0.98234843409585015</v>
      </c>
      <c r="I38" s="76">
        <v>2736471.76</v>
      </c>
      <c r="J38" s="224">
        <f t="shared" si="2"/>
        <v>0.20222399711832004</v>
      </c>
      <c r="K38" s="76">
        <v>2284642.0699999998</v>
      </c>
      <c r="L38" s="80">
        <v>0.16736569138502719</v>
      </c>
      <c r="M38" s="273">
        <f t="shared" si="3"/>
        <v>0.19776826135395464</v>
      </c>
      <c r="N38" s="63">
        <v>22716</v>
      </c>
    </row>
    <row r="39" spans="1:14" ht="15" customHeight="1" x14ac:dyDescent="0.2">
      <c r="A39" s="75"/>
      <c r="B39" s="75" t="s">
        <v>487</v>
      </c>
      <c r="C39" s="213">
        <v>209726</v>
      </c>
      <c r="D39" s="218">
        <v>200846.19</v>
      </c>
      <c r="E39" s="76">
        <v>196444.27</v>
      </c>
      <c r="F39" s="148">
        <f t="shared" si="4"/>
        <v>0.97808312918457641</v>
      </c>
      <c r="G39" s="76">
        <v>196444.27</v>
      </c>
      <c r="H39" s="148">
        <f t="shared" si="1"/>
        <v>0.97808312918457641</v>
      </c>
      <c r="I39" s="76">
        <v>15147.43</v>
      </c>
      <c r="J39" s="224">
        <f t="shared" si="2"/>
        <v>7.5418059959215564E-2</v>
      </c>
      <c r="K39" s="76">
        <v>51084.81</v>
      </c>
      <c r="L39" s="80">
        <v>0.27266365978494156</v>
      </c>
      <c r="M39" s="273">
        <f t="shared" si="3"/>
        <v>-0.70348465620210776</v>
      </c>
      <c r="N39" s="63" t="s">
        <v>488</v>
      </c>
    </row>
    <row r="40" spans="1:14" ht="15" customHeight="1" x14ac:dyDescent="0.2">
      <c r="A40" s="75"/>
      <c r="B40" s="75" t="s">
        <v>489</v>
      </c>
      <c r="C40" s="213">
        <v>120000.38</v>
      </c>
      <c r="D40" s="218">
        <v>125362.31</v>
      </c>
      <c r="E40" s="76">
        <v>125362.31</v>
      </c>
      <c r="F40" s="148">
        <f t="shared" si="4"/>
        <v>1</v>
      </c>
      <c r="G40" s="76">
        <v>125362.31</v>
      </c>
      <c r="H40" s="148">
        <f t="shared" si="1"/>
        <v>1</v>
      </c>
      <c r="I40" s="76">
        <v>76317.320000000007</v>
      </c>
      <c r="J40" s="224">
        <f t="shared" si="2"/>
        <v>0.6087740406187474</v>
      </c>
      <c r="K40" s="76">
        <v>68887.520000000004</v>
      </c>
      <c r="L40" s="80">
        <v>0.58196885910988927</v>
      </c>
      <c r="M40" s="273">
        <f t="shared" si="3"/>
        <v>0.10785407864878871</v>
      </c>
      <c r="N40" s="63" t="s">
        <v>490</v>
      </c>
    </row>
    <row r="41" spans="1:14" ht="15" customHeight="1" x14ac:dyDescent="0.2">
      <c r="A41" s="75"/>
      <c r="B41" s="75" t="s">
        <v>286</v>
      </c>
      <c r="C41" s="213">
        <v>63029764.009999998</v>
      </c>
      <c r="D41" s="218">
        <v>60885069.039999999</v>
      </c>
      <c r="E41" s="76">
        <v>52651618.329999998</v>
      </c>
      <c r="F41" s="148">
        <f t="shared" ref="F41:F51" si="6">+E41/D41</f>
        <v>0.8647706105976356</v>
      </c>
      <c r="G41" s="76">
        <v>49861037.68</v>
      </c>
      <c r="H41" s="148">
        <f t="shared" ref="H41:H51" si="7">+G41/D41</f>
        <v>0.81893703113389782</v>
      </c>
      <c r="I41" s="76">
        <v>10655432.25</v>
      </c>
      <c r="J41" s="224">
        <f t="shared" ref="J41:J51" si="8">I41/D41</f>
        <v>0.17500895405078118</v>
      </c>
      <c r="K41" s="76">
        <v>11213335.83</v>
      </c>
      <c r="L41" s="80">
        <v>0.19805299495678177</v>
      </c>
      <c r="M41" s="273">
        <f t="shared" si="3"/>
        <v>-4.9753578101834117E-2</v>
      </c>
      <c r="N41" s="63">
        <v>22719</v>
      </c>
    </row>
    <row r="42" spans="1:14" ht="15" customHeight="1" x14ac:dyDescent="0.2">
      <c r="A42" s="75"/>
      <c r="B42" s="75" t="s">
        <v>281</v>
      </c>
      <c r="C42" s="213">
        <v>1550000</v>
      </c>
      <c r="D42" s="218">
        <v>1500000</v>
      </c>
      <c r="E42" s="76">
        <v>1500000</v>
      </c>
      <c r="F42" s="148">
        <f t="shared" si="6"/>
        <v>1</v>
      </c>
      <c r="G42" s="76">
        <v>1500000</v>
      </c>
      <c r="H42" s="148">
        <f t="shared" si="7"/>
        <v>1</v>
      </c>
      <c r="I42" s="76">
        <v>569318.69999999995</v>
      </c>
      <c r="J42" s="224">
        <f t="shared" si="8"/>
        <v>0.37954579999999999</v>
      </c>
      <c r="K42" s="76">
        <v>343570.85</v>
      </c>
      <c r="L42" s="80">
        <v>0.21283248411480485</v>
      </c>
      <c r="M42" s="273">
        <f t="shared" si="3"/>
        <v>0.65706345576174452</v>
      </c>
      <c r="N42" s="63">
        <v>22720</v>
      </c>
    </row>
    <row r="43" spans="1:14" ht="15" customHeight="1" x14ac:dyDescent="0.2">
      <c r="A43" s="75"/>
      <c r="B43" s="75" t="s">
        <v>283</v>
      </c>
      <c r="C43" s="213">
        <v>2113545.42</v>
      </c>
      <c r="D43" s="218">
        <v>1655346.81</v>
      </c>
      <c r="E43" s="76">
        <v>1615469.22</v>
      </c>
      <c r="F43" s="148">
        <f t="shared" si="6"/>
        <v>0.97590982762095635</v>
      </c>
      <c r="G43" s="76">
        <v>1145710.1499999999</v>
      </c>
      <c r="H43" s="148">
        <f t="shared" si="7"/>
        <v>0.69212695676744618</v>
      </c>
      <c r="I43" s="76">
        <v>229869.12</v>
      </c>
      <c r="J43" s="224">
        <f t="shared" si="8"/>
        <v>0.13886462861519636</v>
      </c>
      <c r="K43" s="76">
        <v>244178.79</v>
      </c>
      <c r="L43" s="80">
        <v>0.18087317777777778</v>
      </c>
      <c r="M43" s="273">
        <f t="shared" si="3"/>
        <v>-5.8603247235355704E-2</v>
      </c>
      <c r="N43" s="63">
        <v>22721</v>
      </c>
    </row>
    <row r="44" spans="1:14" ht="15" customHeight="1" x14ac:dyDescent="0.2">
      <c r="A44" s="75"/>
      <c r="B44" s="75" t="s">
        <v>282</v>
      </c>
      <c r="C44" s="213">
        <v>2650000</v>
      </c>
      <c r="D44" s="218">
        <v>2660530.91</v>
      </c>
      <c r="E44" s="76">
        <v>2660530.91</v>
      </c>
      <c r="F44" s="148">
        <f t="shared" si="6"/>
        <v>1</v>
      </c>
      <c r="G44" s="76">
        <v>2660530.91</v>
      </c>
      <c r="H44" s="148">
        <f t="shared" si="7"/>
        <v>1</v>
      </c>
      <c r="I44" s="76">
        <v>185357.21</v>
      </c>
      <c r="J44" s="224">
        <f t="shared" si="8"/>
        <v>6.966925635154525E-2</v>
      </c>
      <c r="K44" s="76">
        <v>191130.32</v>
      </c>
      <c r="L44" s="80">
        <v>6.7015418814986488E-2</v>
      </c>
      <c r="M44" s="273">
        <f t="shared" si="3"/>
        <v>-3.020509775738367E-2</v>
      </c>
      <c r="N44" s="63">
        <v>22723</v>
      </c>
    </row>
    <row r="45" spans="1:14" ht="15" customHeight="1" x14ac:dyDescent="0.2">
      <c r="A45" s="75"/>
      <c r="B45" s="75" t="s">
        <v>285</v>
      </c>
      <c r="C45" s="213">
        <v>9307905.2899999991</v>
      </c>
      <c r="D45" s="218">
        <v>9241295.2899999991</v>
      </c>
      <c r="E45" s="76">
        <v>8546063.1099999994</v>
      </c>
      <c r="F45" s="148">
        <f t="shared" si="6"/>
        <v>0.92476896818216492</v>
      </c>
      <c r="G45" s="76">
        <v>8546063.1099999994</v>
      </c>
      <c r="H45" s="148">
        <f t="shared" si="7"/>
        <v>0.92476896818216492</v>
      </c>
      <c r="I45" s="76">
        <v>871504.15</v>
      </c>
      <c r="J45" s="224">
        <f t="shared" si="8"/>
        <v>9.4305410946347992E-2</v>
      </c>
      <c r="K45" s="76">
        <v>1133128.19</v>
      </c>
      <c r="L45" s="80">
        <v>0.12380224931870031</v>
      </c>
      <c r="M45" s="273">
        <f t="shared" si="3"/>
        <v>-0.23088653367630008</v>
      </c>
      <c r="N45" s="63">
        <v>22724</v>
      </c>
    </row>
    <row r="46" spans="1:14" ht="15" customHeight="1" x14ac:dyDescent="0.2">
      <c r="A46" s="75"/>
      <c r="B46" s="75" t="s">
        <v>492</v>
      </c>
      <c r="C46" s="213">
        <v>30380.83</v>
      </c>
      <c r="D46" s="218">
        <v>78681.27</v>
      </c>
      <c r="E46" s="76">
        <v>60363.9</v>
      </c>
      <c r="F46" s="148">
        <f t="shared" si="6"/>
        <v>0.76719529311105428</v>
      </c>
      <c r="G46" s="76">
        <v>50363.9</v>
      </c>
      <c r="H46" s="148">
        <f t="shared" si="7"/>
        <v>0.64010024240839014</v>
      </c>
      <c r="I46" s="76">
        <v>0</v>
      </c>
      <c r="J46" s="224">
        <f t="shared" si="8"/>
        <v>0</v>
      </c>
      <c r="K46" s="76">
        <v>29375.8</v>
      </c>
      <c r="L46" s="80">
        <v>0.59039120516917387</v>
      </c>
      <c r="M46" s="273">
        <f t="shared" si="3"/>
        <v>-1</v>
      </c>
      <c r="N46" s="63" t="s">
        <v>491</v>
      </c>
    </row>
    <row r="47" spans="1:14" ht="15" customHeight="1" x14ac:dyDescent="0.2">
      <c r="A47" s="75"/>
      <c r="B47" s="75" t="s">
        <v>493</v>
      </c>
      <c r="C47" s="213">
        <v>19644.86</v>
      </c>
      <c r="D47" s="218">
        <v>19644.86</v>
      </c>
      <c r="E47" s="76">
        <v>19644.86</v>
      </c>
      <c r="F47" s="148">
        <f t="shared" si="6"/>
        <v>1</v>
      </c>
      <c r="G47" s="76">
        <v>19644.86</v>
      </c>
      <c r="H47" s="148">
        <f t="shared" si="7"/>
        <v>1</v>
      </c>
      <c r="I47" s="76">
        <v>11786.91</v>
      </c>
      <c r="J47" s="224">
        <f t="shared" si="8"/>
        <v>0.59999969457659663</v>
      </c>
      <c r="K47" s="76">
        <v>11900.48</v>
      </c>
      <c r="L47" s="80">
        <v>0.25000005251890101</v>
      </c>
      <c r="M47" s="273">
        <f t="shared" si="3"/>
        <v>-9.5433125386539253E-3</v>
      </c>
      <c r="N47" s="63" t="s">
        <v>494</v>
      </c>
    </row>
    <row r="48" spans="1:14" ht="15" customHeight="1" x14ac:dyDescent="0.2">
      <c r="A48" s="75"/>
      <c r="B48" s="75" t="s">
        <v>287</v>
      </c>
      <c r="C48" s="213">
        <v>261303122.13999999</v>
      </c>
      <c r="D48" s="218">
        <v>258391259.15000001</v>
      </c>
      <c r="E48" s="76">
        <v>256436783.59999999</v>
      </c>
      <c r="F48" s="148">
        <f t="shared" si="6"/>
        <v>0.99243598426498858</v>
      </c>
      <c r="G48" s="76">
        <v>256436783.59999999</v>
      </c>
      <c r="H48" s="148">
        <f t="shared" si="7"/>
        <v>0.99243598426498858</v>
      </c>
      <c r="I48" s="76">
        <v>38108447.189999998</v>
      </c>
      <c r="J48" s="224">
        <f t="shared" si="8"/>
        <v>0.14748349969484639</v>
      </c>
      <c r="K48" s="76">
        <v>39315716.640000001</v>
      </c>
      <c r="L48" s="80">
        <v>0.15136705859646948</v>
      </c>
      <c r="M48" s="273">
        <f t="shared" si="3"/>
        <v>-3.070704423512205E-2</v>
      </c>
      <c r="N48" s="63">
        <v>22727</v>
      </c>
    </row>
    <row r="49" spans="1:14" ht="15" customHeight="1" x14ac:dyDescent="0.2">
      <c r="A49" s="75"/>
      <c r="B49" s="75" t="s">
        <v>284</v>
      </c>
      <c r="C49" s="213">
        <v>1874554.49</v>
      </c>
      <c r="D49" s="218">
        <v>1829754.71</v>
      </c>
      <c r="E49" s="76">
        <v>1200277.23</v>
      </c>
      <c r="F49" s="148">
        <f t="shared" si="6"/>
        <v>0.65597712274778075</v>
      </c>
      <c r="G49" s="76">
        <v>1200277.23</v>
      </c>
      <c r="H49" s="148">
        <f t="shared" si="7"/>
        <v>0.65597712274778075</v>
      </c>
      <c r="I49" s="76">
        <v>117907.91</v>
      </c>
      <c r="J49" s="224">
        <f t="shared" si="8"/>
        <v>6.4439189228811991E-2</v>
      </c>
      <c r="K49" s="76">
        <v>242725.97</v>
      </c>
      <c r="L49" s="80">
        <v>0.14699488782619519</v>
      </c>
      <c r="M49" s="273">
        <f t="shared" si="3"/>
        <v>-0.51423446778274284</v>
      </c>
      <c r="N49" s="63">
        <v>22729</v>
      </c>
    </row>
    <row r="50" spans="1:14" ht="15" customHeight="1" x14ac:dyDescent="0.2">
      <c r="A50" s="75"/>
      <c r="B50" s="75" t="s">
        <v>289</v>
      </c>
      <c r="C50" s="213">
        <v>50122831.859999999</v>
      </c>
      <c r="D50" s="218">
        <v>50502103.460000001</v>
      </c>
      <c r="E50" s="76">
        <v>41459860.119999997</v>
      </c>
      <c r="F50" s="148">
        <f t="shared" si="6"/>
        <v>0.8209531342162435</v>
      </c>
      <c r="G50" s="76">
        <v>41459860.119999997</v>
      </c>
      <c r="H50" s="148">
        <f t="shared" si="7"/>
        <v>0.8209531342162435</v>
      </c>
      <c r="I50" s="76">
        <v>9410580.6799999997</v>
      </c>
      <c r="J50" s="224">
        <f t="shared" si="8"/>
        <v>0.18634037070265033</v>
      </c>
      <c r="K50" s="76">
        <v>9585204.9800000004</v>
      </c>
      <c r="L50" s="80">
        <v>0.21930471809875843</v>
      </c>
      <c r="M50" s="273">
        <f t="shared" si="3"/>
        <v>-1.8218108049265824E-2</v>
      </c>
      <c r="N50" s="63">
        <v>22731</v>
      </c>
    </row>
    <row r="51" spans="1:14" ht="15" customHeight="1" x14ac:dyDescent="0.2">
      <c r="A51" s="75"/>
      <c r="B51" s="75" t="s">
        <v>288</v>
      </c>
      <c r="C51" s="213">
        <v>4217686.7</v>
      </c>
      <c r="D51" s="218">
        <v>4219513.26</v>
      </c>
      <c r="E51" s="76">
        <v>4133678.45</v>
      </c>
      <c r="F51" s="148">
        <f t="shared" si="6"/>
        <v>0.97965765131876859</v>
      </c>
      <c r="G51" s="76">
        <v>4133678.45</v>
      </c>
      <c r="H51" s="148">
        <f t="shared" si="7"/>
        <v>0.97965765131876859</v>
      </c>
      <c r="I51" s="76">
        <v>1046609.96</v>
      </c>
      <c r="J51" s="224">
        <f t="shared" si="8"/>
        <v>0.24804044815349152</v>
      </c>
      <c r="K51" s="76">
        <v>870690.59</v>
      </c>
      <c r="L51" s="80">
        <v>0.20794505030751922</v>
      </c>
      <c r="M51" s="273">
        <f t="shared" si="3"/>
        <v>0.20204579217974561</v>
      </c>
      <c r="N51" s="63">
        <v>22732</v>
      </c>
    </row>
    <row r="52" spans="1:14" ht="15" customHeight="1" x14ac:dyDescent="0.2">
      <c r="A52" s="77"/>
      <c r="B52" s="77" t="s">
        <v>290</v>
      </c>
      <c r="C52" s="214">
        <v>2249365.83</v>
      </c>
      <c r="D52" s="219">
        <v>2608098.6399999997</v>
      </c>
      <c r="E52" s="78">
        <v>1872712.71</v>
      </c>
      <c r="F52" s="509">
        <f t="shared" si="4"/>
        <v>0.71803753173998064</v>
      </c>
      <c r="G52" s="78">
        <v>1620120.8499999999</v>
      </c>
      <c r="H52" s="509">
        <f t="shared" si="1"/>
        <v>0.62118848771762714</v>
      </c>
      <c r="I52" s="78">
        <v>356424.06999999995</v>
      </c>
      <c r="J52" s="527">
        <f t="shared" si="2"/>
        <v>0.13666050222701701</v>
      </c>
      <c r="K52" s="78">
        <v>336779.25999999046</v>
      </c>
      <c r="L52" s="80">
        <v>9.5194832008818189E-2</v>
      </c>
      <c r="M52" s="205">
        <f t="shared" si="3"/>
        <v>5.8331412688566564E-2</v>
      </c>
      <c r="N52" s="64" t="s">
        <v>291</v>
      </c>
    </row>
    <row r="53" spans="1:14" ht="15" customHeight="1" x14ac:dyDescent="0.2">
      <c r="A53" s="73"/>
      <c r="B53" s="73" t="s">
        <v>292</v>
      </c>
      <c r="C53" s="213">
        <v>2085705.4</v>
      </c>
      <c r="D53" s="218">
        <v>1709155.68</v>
      </c>
      <c r="E53" s="76">
        <v>1508099.89</v>
      </c>
      <c r="F53" s="510">
        <f t="shared" si="4"/>
        <v>0.8823654320360097</v>
      </c>
      <c r="G53" s="90">
        <v>474947.11</v>
      </c>
      <c r="H53" s="510">
        <f t="shared" si="1"/>
        <v>0.27788405442387787</v>
      </c>
      <c r="I53" s="76">
        <v>474947.11</v>
      </c>
      <c r="J53" s="528">
        <f t="shared" si="2"/>
        <v>0.27788405442387787</v>
      </c>
      <c r="K53" s="90">
        <v>539431.87</v>
      </c>
      <c r="L53" s="79">
        <v>0.26222101719809149</v>
      </c>
      <c r="M53" s="206">
        <f t="shared" si="3"/>
        <v>-0.11954199146594735</v>
      </c>
      <c r="N53" s="63">
        <v>230</v>
      </c>
    </row>
    <row r="54" spans="1:14" ht="15" customHeight="1" x14ac:dyDescent="0.2">
      <c r="A54" s="75"/>
      <c r="B54" s="75" t="s">
        <v>293</v>
      </c>
      <c r="C54" s="213">
        <v>1009644.36</v>
      </c>
      <c r="D54" s="218">
        <v>1227857.6200000001</v>
      </c>
      <c r="E54" s="76">
        <v>371543.72</v>
      </c>
      <c r="F54" s="148">
        <f t="shared" si="4"/>
        <v>0.30259511685076312</v>
      </c>
      <c r="G54" s="76">
        <v>267482.09999999998</v>
      </c>
      <c r="H54" s="148">
        <f t="shared" si="1"/>
        <v>0.21784455757989266</v>
      </c>
      <c r="I54" s="76">
        <v>162349.35</v>
      </c>
      <c r="J54" s="224">
        <f t="shared" si="2"/>
        <v>0.13222164146360879</v>
      </c>
      <c r="K54" s="76">
        <v>347487.94</v>
      </c>
      <c r="L54" s="80">
        <v>0.30045025351618543</v>
      </c>
      <c r="M54" s="273">
        <f t="shared" si="3"/>
        <v>-0.53279141140840736</v>
      </c>
      <c r="N54" s="63">
        <v>231</v>
      </c>
    </row>
    <row r="55" spans="1:14" ht="15" customHeight="1" x14ac:dyDescent="0.2">
      <c r="A55" s="77"/>
      <c r="B55" s="77" t="s">
        <v>294</v>
      </c>
      <c r="C55" s="214">
        <v>365380.73</v>
      </c>
      <c r="D55" s="219">
        <v>310360.12</v>
      </c>
      <c r="E55" s="78">
        <v>260750</v>
      </c>
      <c r="F55" s="509">
        <f t="shared" si="4"/>
        <v>0.84015304543637892</v>
      </c>
      <c r="G55" s="78">
        <v>78189.509999999995</v>
      </c>
      <c r="H55" s="509">
        <f t="shared" si="1"/>
        <v>0.2519315625989576</v>
      </c>
      <c r="I55" s="78">
        <v>78189.509999999995</v>
      </c>
      <c r="J55" s="527">
        <f t="shared" si="2"/>
        <v>0.2519315625989576</v>
      </c>
      <c r="K55" s="78">
        <v>64661.06</v>
      </c>
      <c r="L55" s="80">
        <v>0.19801078672566758</v>
      </c>
      <c r="M55" s="205">
        <f t="shared" si="3"/>
        <v>0.20922097472574674</v>
      </c>
      <c r="N55" s="63">
        <v>233</v>
      </c>
    </row>
    <row r="56" spans="1:14" ht="15" customHeight="1" x14ac:dyDescent="0.2">
      <c r="A56" s="59"/>
      <c r="B56" s="59" t="s">
        <v>295</v>
      </c>
      <c r="C56" s="197"/>
      <c r="D56" s="192"/>
      <c r="E56" s="60"/>
      <c r="F56" s="86" t="s">
        <v>135</v>
      </c>
      <c r="G56" s="60"/>
      <c r="H56" s="86" t="s">
        <v>135</v>
      </c>
      <c r="I56" s="60"/>
      <c r="J56" s="193" t="s">
        <v>135</v>
      </c>
      <c r="K56" s="35">
        <v>100</v>
      </c>
      <c r="L56" s="537">
        <v>1.0759738415437253E-5</v>
      </c>
      <c r="M56" s="206">
        <f t="shared" si="3"/>
        <v>-1</v>
      </c>
      <c r="N56" s="63">
        <v>27</v>
      </c>
    </row>
    <row r="57" spans="1:14" ht="15" customHeight="1" x14ac:dyDescent="0.2">
      <c r="A57" s="9"/>
      <c r="B57" s="91" t="s">
        <v>246</v>
      </c>
      <c r="C57" s="181">
        <f>SUM(C12:C56)</f>
        <v>603468828.03000009</v>
      </c>
      <c r="D57" s="171">
        <f>SUM(D12:D56)</f>
        <v>603327737.86000013</v>
      </c>
      <c r="E57" s="92">
        <f>SUM(E12:E56)</f>
        <v>549263096.07000017</v>
      </c>
      <c r="F57" s="98">
        <f>+E57/D57</f>
        <v>0.91038926540694631</v>
      </c>
      <c r="G57" s="92">
        <f>SUM(G12:G56)</f>
        <v>529529628.80000013</v>
      </c>
      <c r="H57" s="98">
        <f t="shared" si="1"/>
        <v>0.87768155775207446</v>
      </c>
      <c r="I57" s="92">
        <f>SUM(I12:I56)</f>
        <v>98804272.86999999</v>
      </c>
      <c r="J57" s="190">
        <f t="shared" si="2"/>
        <v>0.16376550698706172</v>
      </c>
      <c r="K57" s="92">
        <f>SUM(K12:K56)</f>
        <v>100850829.70999999</v>
      </c>
      <c r="L57" s="44">
        <v>0.17809491543605574</v>
      </c>
      <c r="M57" s="162">
        <f>+I57/K57-1</f>
        <v>-2.0292910290227173E-2</v>
      </c>
    </row>
    <row r="58" spans="1:14" ht="15" customHeight="1" x14ac:dyDescent="0.2">
      <c r="A58" s="75"/>
      <c r="B58" s="89" t="s">
        <v>352</v>
      </c>
      <c r="C58" s="213">
        <v>33425949.170000002</v>
      </c>
      <c r="D58" s="218">
        <v>33425949.170000002</v>
      </c>
      <c r="E58" s="76">
        <v>12077809.130000001</v>
      </c>
      <c r="F58" s="510">
        <f>+E58/D58</f>
        <v>0.36133032658470954</v>
      </c>
      <c r="G58" s="90">
        <v>12077809.130000001</v>
      </c>
      <c r="H58" s="510">
        <f t="shared" si="1"/>
        <v>0.36133032658470954</v>
      </c>
      <c r="I58" s="90">
        <v>12077809.130000001</v>
      </c>
      <c r="J58" s="528">
        <f t="shared" si="2"/>
        <v>0.36133032658470954</v>
      </c>
      <c r="K58" s="90">
        <v>13418758.18</v>
      </c>
      <c r="L58" s="115">
        <v>0.35521210977731738</v>
      </c>
      <c r="M58" s="206">
        <f>+I58/K58-1</f>
        <v>-9.9930934890727685E-2</v>
      </c>
      <c r="N58" s="63" t="s">
        <v>354</v>
      </c>
    </row>
    <row r="59" spans="1:14" ht="15" customHeight="1" x14ac:dyDescent="0.2">
      <c r="A59" s="75"/>
      <c r="B59" s="75" t="s">
        <v>353</v>
      </c>
      <c r="C59" s="213">
        <v>1031803.03</v>
      </c>
      <c r="D59" s="218">
        <v>1031803.03</v>
      </c>
      <c r="E59" s="76">
        <v>45941.760000000002</v>
      </c>
      <c r="F59" s="148">
        <f>+E59/D59</f>
        <v>4.4525707585875186E-2</v>
      </c>
      <c r="G59" s="76">
        <v>45941.760000000002</v>
      </c>
      <c r="H59" s="148">
        <f t="shared" si="1"/>
        <v>4.4525707585875186E-2</v>
      </c>
      <c r="I59" s="76">
        <v>45941.760000000002</v>
      </c>
      <c r="J59" s="224">
        <f t="shared" si="2"/>
        <v>4.4525707585875186E-2</v>
      </c>
      <c r="K59" s="76">
        <v>3277.2</v>
      </c>
      <c r="L59" s="80">
        <v>2.0385629653858015E-3</v>
      </c>
      <c r="M59" s="206">
        <f t="shared" ref="M59:M60" si="9">+I59/K59-1</f>
        <v>13.018601244965216</v>
      </c>
      <c r="N59" s="63" t="s">
        <v>355</v>
      </c>
    </row>
    <row r="60" spans="1:14" ht="15" customHeight="1" x14ac:dyDescent="0.2">
      <c r="A60" s="75"/>
      <c r="B60" s="87" t="s">
        <v>189</v>
      </c>
      <c r="C60" s="484">
        <v>250000</v>
      </c>
      <c r="D60" s="221">
        <v>250000</v>
      </c>
      <c r="E60" s="88">
        <v>7041.78</v>
      </c>
      <c r="F60" s="283">
        <f>+E60/D60</f>
        <v>2.816712E-2</v>
      </c>
      <c r="G60" s="88">
        <v>7041.78</v>
      </c>
      <c r="H60" s="283">
        <f t="shared" si="1"/>
        <v>2.816712E-2</v>
      </c>
      <c r="I60" s="88">
        <v>7041.78</v>
      </c>
      <c r="J60" s="225">
        <f t="shared" si="2"/>
        <v>2.816712E-2</v>
      </c>
      <c r="K60" s="88">
        <v>7614.25</v>
      </c>
      <c r="L60" s="404">
        <v>3.0457000000000001E-2</v>
      </c>
      <c r="M60" s="206">
        <f t="shared" si="9"/>
        <v>-7.5184029943855313E-2</v>
      </c>
      <c r="N60" s="63">
        <v>352</v>
      </c>
    </row>
    <row r="61" spans="1:14" ht="15" customHeight="1" thickBot="1" x14ac:dyDescent="0.25">
      <c r="A61" s="9"/>
      <c r="B61" s="2" t="s">
        <v>2</v>
      </c>
      <c r="C61" s="186">
        <f>SUM(C58:C60)</f>
        <v>34707752.200000003</v>
      </c>
      <c r="D61" s="189">
        <f t="shared" ref="D61:I61" si="10">SUM(D58:D60)</f>
        <v>34707752.200000003</v>
      </c>
      <c r="E61" s="195">
        <f t="shared" si="10"/>
        <v>12130792.67</v>
      </c>
      <c r="F61" s="454">
        <f>+E61/D61</f>
        <v>0.34951248355403436</v>
      </c>
      <c r="G61" s="195">
        <f t="shared" si="10"/>
        <v>12130792.67</v>
      </c>
      <c r="H61" s="454">
        <f t="shared" si="1"/>
        <v>0.34951248355403436</v>
      </c>
      <c r="I61" s="195">
        <f t="shared" si="10"/>
        <v>12130792.67</v>
      </c>
      <c r="J61" s="196">
        <f t="shared" si="2"/>
        <v>0.34951248355403436</v>
      </c>
      <c r="K61" s="216">
        <f>SUM(K58:K60)</f>
        <v>13429649.629999999</v>
      </c>
      <c r="L61" s="207">
        <v>0.33883864502421551</v>
      </c>
      <c r="M61" s="208">
        <f>+I61/K61-1</f>
        <v>-9.6715625186418186E-2</v>
      </c>
      <c r="N61" s="64">
        <v>3</v>
      </c>
    </row>
    <row r="63" spans="1:14" ht="15.75" thickBot="1" x14ac:dyDescent="0.3">
      <c r="A63" s="7" t="s">
        <v>239</v>
      </c>
    </row>
    <row r="64" spans="1:14" x14ac:dyDescent="0.2">
      <c r="A64" s="8" t="s">
        <v>296</v>
      </c>
      <c r="C64" s="183" t="s">
        <v>501</v>
      </c>
      <c r="D64" s="588" t="s">
        <v>568</v>
      </c>
      <c r="E64" s="586"/>
      <c r="F64" s="586"/>
      <c r="G64" s="586"/>
      <c r="H64" s="586"/>
      <c r="I64" s="586"/>
      <c r="J64" s="587"/>
      <c r="K64" s="596" t="s">
        <v>569</v>
      </c>
      <c r="L64" s="597"/>
      <c r="M64" s="435"/>
    </row>
    <row r="65" spans="1:16" x14ac:dyDescent="0.2">
      <c r="C65" s="176">
        <v>1</v>
      </c>
      <c r="D65" s="166">
        <v>2</v>
      </c>
      <c r="E65" s="95">
        <v>3</v>
      </c>
      <c r="F65" s="96" t="s">
        <v>39</v>
      </c>
      <c r="G65" s="95">
        <v>4</v>
      </c>
      <c r="H65" s="96" t="s">
        <v>40</v>
      </c>
      <c r="I65" s="95">
        <v>5</v>
      </c>
      <c r="J65" s="167" t="s">
        <v>41</v>
      </c>
      <c r="K65" s="166" t="s">
        <v>42</v>
      </c>
      <c r="L65" s="16" t="s">
        <v>43</v>
      </c>
      <c r="M65" s="436" t="s">
        <v>368</v>
      </c>
    </row>
    <row r="66" spans="1:16" ht="25.5" x14ac:dyDescent="0.2">
      <c r="A66" s="1"/>
      <c r="B66" s="2" t="s">
        <v>156</v>
      </c>
      <c r="C66" s="177" t="s">
        <v>13</v>
      </c>
      <c r="D66" s="127" t="s">
        <v>356</v>
      </c>
      <c r="E66" s="97" t="s">
        <v>15</v>
      </c>
      <c r="F66" s="97" t="s">
        <v>18</v>
      </c>
      <c r="G66" s="97" t="s">
        <v>16</v>
      </c>
      <c r="H66" s="97" t="s">
        <v>18</v>
      </c>
      <c r="I66" s="97" t="s">
        <v>17</v>
      </c>
      <c r="J66" s="128" t="s">
        <v>18</v>
      </c>
      <c r="K66" s="97" t="s">
        <v>17</v>
      </c>
      <c r="L66" s="12" t="s">
        <v>18</v>
      </c>
      <c r="M66" s="158" t="s">
        <v>539</v>
      </c>
      <c r="N66" s="62" t="s">
        <v>169</v>
      </c>
      <c r="P66" s="427"/>
    </row>
    <row r="67" spans="1:16" ht="15" customHeight="1" x14ac:dyDescent="0.2">
      <c r="A67" s="21"/>
      <c r="B67" s="21" t="s">
        <v>299</v>
      </c>
      <c r="C67" s="215">
        <v>24587855.940000001</v>
      </c>
      <c r="D67" s="218">
        <v>24587855.940000001</v>
      </c>
      <c r="E67" s="90">
        <v>24587855.940000001</v>
      </c>
      <c r="F67" s="513">
        <f t="shared" ref="F67:F84" si="11">+E67/D67</f>
        <v>1</v>
      </c>
      <c r="G67" s="90">
        <v>24587855.940000001</v>
      </c>
      <c r="H67" s="513">
        <f>+G67/D67</f>
        <v>1</v>
      </c>
      <c r="I67" s="90">
        <v>7700000</v>
      </c>
      <c r="J67" s="411">
        <f>I67/D67</f>
        <v>0.31316272629828984</v>
      </c>
      <c r="K67" s="154">
        <v>7100000</v>
      </c>
      <c r="L67" s="53">
        <v>0.29619311960937805</v>
      </c>
      <c r="M67" s="160">
        <f t="shared" ref="M67:M96" si="12">+I67/K67-1</f>
        <v>8.4507042253521236E-2</v>
      </c>
      <c r="N67" s="64" t="s">
        <v>370</v>
      </c>
      <c r="P67" s="426"/>
    </row>
    <row r="68" spans="1:16" ht="15" customHeight="1" x14ac:dyDescent="0.2">
      <c r="A68" s="23"/>
      <c r="B68" s="23" t="s">
        <v>300</v>
      </c>
      <c r="C68" s="215">
        <v>858841</v>
      </c>
      <c r="D68" s="218">
        <v>858841</v>
      </c>
      <c r="E68" s="90">
        <v>858841</v>
      </c>
      <c r="F68" s="514">
        <f t="shared" si="11"/>
        <v>1</v>
      </c>
      <c r="G68" s="90">
        <v>858841</v>
      </c>
      <c r="H68" s="514">
        <f t="shared" ref="H68:H88" si="13">+G68/D68</f>
        <v>1</v>
      </c>
      <c r="I68" s="90">
        <v>215000</v>
      </c>
      <c r="J68" s="529">
        <f t="shared" ref="J68:J87" si="14">I68/D68</f>
        <v>0.25033737327398203</v>
      </c>
      <c r="K68" s="151">
        <v>215000</v>
      </c>
      <c r="L68" s="55">
        <v>0.25033737327398203</v>
      </c>
      <c r="M68" s="160">
        <f t="shared" si="12"/>
        <v>0</v>
      </c>
      <c r="N68" s="64" t="s">
        <v>371</v>
      </c>
      <c r="P68" s="426"/>
    </row>
    <row r="69" spans="1:16" ht="15" customHeight="1" x14ac:dyDescent="0.2">
      <c r="A69" s="23"/>
      <c r="B69" s="23" t="s">
        <v>301</v>
      </c>
      <c r="C69" s="215">
        <v>43098862</v>
      </c>
      <c r="D69" s="218">
        <v>44772663</v>
      </c>
      <c r="E69" s="90">
        <v>43122663</v>
      </c>
      <c r="F69" s="514">
        <f t="shared" si="11"/>
        <v>0.96314715521835281</v>
      </c>
      <c r="G69" s="90">
        <v>43122663</v>
      </c>
      <c r="H69" s="514">
        <f t="shared" si="13"/>
        <v>0.96314715521835281</v>
      </c>
      <c r="I69" s="90">
        <v>17207173.18</v>
      </c>
      <c r="J69" s="529">
        <f t="shared" si="14"/>
        <v>0.38432320141422011</v>
      </c>
      <c r="K69" s="151">
        <v>20200000</v>
      </c>
      <c r="L69" s="55">
        <v>0.48514138040543264</v>
      </c>
      <c r="M69" s="160">
        <f t="shared" si="12"/>
        <v>-0.14815974356435646</v>
      </c>
      <c r="N69" s="64" t="s">
        <v>372</v>
      </c>
      <c r="P69" s="426"/>
    </row>
    <row r="70" spans="1:16" ht="15" customHeight="1" x14ac:dyDescent="0.2">
      <c r="A70" s="23"/>
      <c r="B70" s="23" t="s">
        <v>302</v>
      </c>
      <c r="C70" s="215">
        <v>32481396.359999999</v>
      </c>
      <c r="D70" s="218">
        <v>42878028.100000001</v>
      </c>
      <c r="E70" s="90">
        <v>35594662.57</v>
      </c>
      <c r="F70" s="514">
        <f t="shared" si="11"/>
        <v>0.8301375820498611</v>
      </c>
      <c r="G70" s="90">
        <v>35594662.57</v>
      </c>
      <c r="H70" s="514">
        <f t="shared" si="13"/>
        <v>0.8301375820498611</v>
      </c>
      <c r="I70" s="90">
        <v>13632002.300000001</v>
      </c>
      <c r="J70" s="529">
        <f t="shared" si="14"/>
        <v>0.31792512165455666</v>
      </c>
      <c r="K70" s="151">
        <v>11483216.190000001</v>
      </c>
      <c r="L70" s="55">
        <v>0.36441428785345492</v>
      </c>
      <c r="M70" s="160">
        <f t="shared" si="12"/>
        <v>0.18712406650248736</v>
      </c>
      <c r="N70" s="64" t="s">
        <v>548</v>
      </c>
      <c r="P70" s="427"/>
    </row>
    <row r="71" spans="1:16" ht="15" customHeight="1" x14ac:dyDescent="0.2">
      <c r="A71" s="23"/>
      <c r="B71" s="23" t="s">
        <v>303</v>
      </c>
      <c r="C71" s="215">
        <v>97214659.010000005</v>
      </c>
      <c r="D71" s="218">
        <v>108914659.01000001</v>
      </c>
      <c r="E71" s="90">
        <v>108914659.01000001</v>
      </c>
      <c r="F71" s="514">
        <f t="shared" si="11"/>
        <v>1</v>
      </c>
      <c r="G71" s="90">
        <v>108914659.01000001</v>
      </c>
      <c r="H71" s="514">
        <f t="shared" si="13"/>
        <v>1</v>
      </c>
      <c r="I71" s="90">
        <v>39250000</v>
      </c>
      <c r="J71" s="529">
        <f t="shared" si="14"/>
        <v>0.36037389600968461</v>
      </c>
      <c r="K71" s="151">
        <v>35250000</v>
      </c>
      <c r="L71" s="55">
        <v>0.3777106239791016</v>
      </c>
      <c r="M71" s="160">
        <f t="shared" si="12"/>
        <v>0.11347517730496448</v>
      </c>
      <c r="N71" s="64" t="s">
        <v>469</v>
      </c>
      <c r="P71" s="426"/>
    </row>
    <row r="72" spans="1:16" ht="15" customHeight="1" x14ac:dyDescent="0.2">
      <c r="A72" s="23"/>
      <c r="B72" s="23" t="s">
        <v>304</v>
      </c>
      <c r="C72" s="215">
        <v>2215090.08</v>
      </c>
      <c r="D72" s="218">
        <v>2215090.08</v>
      </c>
      <c r="E72" s="90">
        <v>982545</v>
      </c>
      <c r="F72" s="514">
        <f t="shared" si="11"/>
        <v>0.4435688683143757</v>
      </c>
      <c r="G72" s="90">
        <v>982545</v>
      </c>
      <c r="H72" s="514">
        <f t="shared" si="13"/>
        <v>0.4435688683143757</v>
      </c>
      <c r="I72" s="90">
        <v>982545</v>
      </c>
      <c r="J72" s="529">
        <f t="shared" si="14"/>
        <v>0.4435688683143757</v>
      </c>
      <c r="K72" s="151">
        <v>974000</v>
      </c>
      <c r="L72" s="55">
        <v>0.44322892728588265</v>
      </c>
      <c r="M72" s="160">
        <f t="shared" si="12"/>
        <v>8.7731006160163272E-3</v>
      </c>
      <c r="N72" s="64" t="s">
        <v>373</v>
      </c>
      <c r="P72" s="426"/>
    </row>
    <row r="73" spans="1:16" ht="15" customHeight="1" x14ac:dyDescent="0.2">
      <c r="A73" s="23"/>
      <c r="B73" s="23" t="s">
        <v>305</v>
      </c>
      <c r="C73" s="215">
        <v>7713147</v>
      </c>
      <c r="D73" s="218">
        <v>7764447</v>
      </c>
      <c r="E73" s="90">
        <v>7728147</v>
      </c>
      <c r="F73" s="514">
        <f t="shared" si="11"/>
        <v>0.99532484412605304</v>
      </c>
      <c r="G73" s="90">
        <v>7728147</v>
      </c>
      <c r="H73" s="514">
        <f t="shared" si="13"/>
        <v>0.99532484412605304</v>
      </c>
      <c r="I73" s="90">
        <v>1915000</v>
      </c>
      <c r="J73" s="529">
        <f t="shared" si="14"/>
        <v>0.24663701098094945</v>
      </c>
      <c r="K73" s="151">
        <v>1900000</v>
      </c>
      <c r="L73" s="55">
        <v>0.2463326577336073</v>
      </c>
      <c r="M73" s="160">
        <f t="shared" si="12"/>
        <v>7.8947368421051767E-3</v>
      </c>
      <c r="N73" s="64" t="s">
        <v>374</v>
      </c>
      <c r="P73" s="426"/>
    </row>
    <row r="74" spans="1:16" ht="15" customHeight="1" x14ac:dyDescent="0.2">
      <c r="A74" s="23"/>
      <c r="B74" s="23" t="s">
        <v>306</v>
      </c>
      <c r="C74" s="215">
        <v>22591226.289999999</v>
      </c>
      <c r="D74" s="218">
        <v>22933967.289999999</v>
      </c>
      <c r="E74" s="90">
        <v>22711226.289999999</v>
      </c>
      <c r="F74" s="514">
        <f t="shared" si="11"/>
        <v>0.99028772487623096</v>
      </c>
      <c r="G74" s="90">
        <v>22711226.289999999</v>
      </c>
      <c r="H74" s="514">
        <f t="shared" si="13"/>
        <v>0.99028772487623096</v>
      </c>
      <c r="I74" s="90">
        <v>5520000</v>
      </c>
      <c r="J74" s="529">
        <f t="shared" si="14"/>
        <v>0.24069102088616437</v>
      </c>
      <c r="K74" s="151">
        <v>4700000</v>
      </c>
      <c r="L74" s="55">
        <v>0.20800185987297068</v>
      </c>
      <c r="M74" s="160">
        <f t="shared" si="12"/>
        <v>0.1744680851063829</v>
      </c>
      <c r="N74" s="64" t="s">
        <v>375</v>
      </c>
      <c r="P74" s="426"/>
    </row>
    <row r="75" spans="1:16" ht="15" customHeight="1" x14ac:dyDescent="0.2">
      <c r="A75" s="70"/>
      <c r="B75" s="70" t="s">
        <v>307</v>
      </c>
      <c r="C75" s="485">
        <v>8663077.6099999994</v>
      </c>
      <c r="D75" s="219">
        <v>9318077.6099999994</v>
      </c>
      <c r="E75" s="66">
        <v>9238077.6099999994</v>
      </c>
      <c r="F75" s="515">
        <f t="shared" si="11"/>
        <v>0.99141453813239921</v>
      </c>
      <c r="G75" s="66">
        <v>9238077.6099999994</v>
      </c>
      <c r="H75" s="515">
        <f t="shared" si="13"/>
        <v>0.99141453813239921</v>
      </c>
      <c r="I75" s="66">
        <v>2975000</v>
      </c>
      <c r="J75" s="530">
        <f t="shared" si="14"/>
        <v>0.31927186320140555</v>
      </c>
      <c r="K75" s="71">
        <v>2875000</v>
      </c>
      <c r="L75" s="72">
        <v>0.35351223163080508</v>
      </c>
      <c r="M75" s="209">
        <f t="shared" si="12"/>
        <v>3.4782608695652195E-2</v>
      </c>
      <c r="N75" s="384" t="s">
        <v>376</v>
      </c>
      <c r="P75" s="426"/>
    </row>
    <row r="76" spans="1:16" ht="15" customHeight="1" x14ac:dyDescent="0.2">
      <c r="A76" s="73"/>
      <c r="B76" s="73" t="s">
        <v>308</v>
      </c>
      <c r="C76" s="218">
        <v>103023093</v>
      </c>
      <c r="D76" s="218">
        <v>104014760</v>
      </c>
      <c r="E76" s="90">
        <v>104014760</v>
      </c>
      <c r="F76" s="432">
        <f t="shared" si="11"/>
        <v>1</v>
      </c>
      <c r="G76" s="90">
        <v>104014760</v>
      </c>
      <c r="H76" s="432">
        <f t="shared" si="13"/>
        <v>1</v>
      </c>
      <c r="I76" s="90">
        <v>50033326.439999998</v>
      </c>
      <c r="J76" s="324">
        <f t="shared" si="14"/>
        <v>0.48102140926922293</v>
      </c>
      <c r="K76" s="90">
        <v>36296072.82</v>
      </c>
      <c r="L76" s="79">
        <v>0.35413167145009644</v>
      </c>
      <c r="M76" s="159">
        <f t="shared" si="12"/>
        <v>0.37847768512384183</v>
      </c>
      <c r="N76" s="385" t="s">
        <v>445</v>
      </c>
      <c r="P76" s="426"/>
    </row>
    <row r="77" spans="1:16" ht="15" customHeight="1" x14ac:dyDescent="0.2">
      <c r="A77" s="75"/>
      <c r="B77" s="75" t="s">
        <v>309</v>
      </c>
      <c r="C77" s="218">
        <v>47794228</v>
      </c>
      <c r="D77" s="218">
        <v>47794228</v>
      </c>
      <c r="E77" s="90">
        <v>47494228</v>
      </c>
      <c r="F77" s="516">
        <f t="shared" si="11"/>
        <v>0.99372309141597603</v>
      </c>
      <c r="G77" s="90">
        <v>47494228</v>
      </c>
      <c r="H77" s="516">
        <f t="shared" si="13"/>
        <v>0.99372309141597603</v>
      </c>
      <c r="I77" s="90">
        <v>12500000</v>
      </c>
      <c r="J77" s="531">
        <f t="shared" si="14"/>
        <v>0.26153785766766646</v>
      </c>
      <c r="K77" s="76">
        <v>12700000</v>
      </c>
      <c r="L77" s="80">
        <v>0.26516765235259665</v>
      </c>
      <c r="M77" s="160">
        <f t="shared" si="12"/>
        <v>-1.5748031496062964E-2</v>
      </c>
      <c r="N77" s="64" t="s">
        <v>377</v>
      </c>
      <c r="P77" s="426"/>
    </row>
    <row r="78" spans="1:16" ht="15" customHeight="1" x14ac:dyDescent="0.2">
      <c r="A78" s="75"/>
      <c r="B78" s="75" t="s">
        <v>310</v>
      </c>
      <c r="C78" s="218">
        <v>2040648.37</v>
      </c>
      <c r="D78" s="218">
        <v>2040648.37</v>
      </c>
      <c r="E78" s="90">
        <v>1726096.42</v>
      </c>
      <c r="F78" s="516">
        <f t="shared" si="11"/>
        <v>0.84585685871985861</v>
      </c>
      <c r="G78" s="90">
        <v>1726096.42</v>
      </c>
      <c r="H78" s="516">
        <f t="shared" si="13"/>
        <v>0.84585685871985861</v>
      </c>
      <c r="I78" s="90">
        <v>863000</v>
      </c>
      <c r="J78" s="531">
        <f t="shared" si="14"/>
        <v>0.42290480451563539</v>
      </c>
      <c r="K78" s="76">
        <v>860000</v>
      </c>
      <c r="L78" s="80">
        <v>0.42614123993543584</v>
      </c>
      <c r="M78" s="160">
        <f t="shared" si="12"/>
        <v>3.4883720930232176E-3</v>
      </c>
      <c r="N78" s="64" t="s">
        <v>378</v>
      </c>
      <c r="P78" s="426"/>
    </row>
    <row r="79" spans="1:16" ht="15" customHeight="1" x14ac:dyDescent="0.2">
      <c r="A79" s="77"/>
      <c r="B79" s="77" t="s">
        <v>311</v>
      </c>
      <c r="C79" s="485">
        <v>617526</v>
      </c>
      <c r="D79" s="219">
        <v>947526</v>
      </c>
      <c r="E79" s="66">
        <v>947526</v>
      </c>
      <c r="F79" s="517">
        <f t="shared" si="11"/>
        <v>1</v>
      </c>
      <c r="G79" s="66">
        <v>947526</v>
      </c>
      <c r="H79" s="517">
        <f t="shared" si="13"/>
        <v>1</v>
      </c>
      <c r="I79" s="66">
        <v>835351</v>
      </c>
      <c r="J79" s="532">
        <f t="shared" si="14"/>
        <v>0.88161274730192096</v>
      </c>
      <c r="K79" s="78">
        <v>617526</v>
      </c>
      <c r="L79" s="81">
        <v>1</v>
      </c>
      <c r="M79" s="160">
        <f t="shared" si="12"/>
        <v>0.35273818430317094</v>
      </c>
      <c r="N79" s="64" t="s">
        <v>379</v>
      </c>
      <c r="P79" s="426"/>
    </row>
    <row r="80" spans="1:16" ht="15" customHeight="1" x14ac:dyDescent="0.2">
      <c r="A80" s="73"/>
      <c r="B80" s="73" t="s">
        <v>312</v>
      </c>
      <c r="C80" s="218">
        <v>30350633.390000001</v>
      </c>
      <c r="D80" s="218">
        <v>33810233.780000001</v>
      </c>
      <c r="E80" s="90">
        <v>10178187.75</v>
      </c>
      <c r="F80" s="432">
        <f t="shared" si="11"/>
        <v>0.3010386682395782</v>
      </c>
      <c r="G80" s="90">
        <v>10178187.75</v>
      </c>
      <c r="H80" s="432">
        <f t="shared" si="13"/>
        <v>0.3010386682395782</v>
      </c>
      <c r="I80" s="90">
        <v>10132563.220000001</v>
      </c>
      <c r="J80" s="278">
        <f t="shared" si="14"/>
        <v>0.29968923864684383</v>
      </c>
      <c r="K80" s="74">
        <v>7423992.0899999999</v>
      </c>
      <c r="L80" s="79">
        <v>0.22053186293422392</v>
      </c>
      <c r="M80" s="203">
        <f t="shared" si="12"/>
        <v>0.36484024998469544</v>
      </c>
      <c r="N80" s="386" t="s">
        <v>475</v>
      </c>
      <c r="P80" s="426"/>
    </row>
    <row r="81" spans="1:16" ht="15" customHeight="1" x14ac:dyDescent="0.2">
      <c r="A81" s="75"/>
      <c r="B81" s="75" t="s">
        <v>313</v>
      </c>
      <c r="C81" s="218">
        <v>17159000</v>
      </c>
      <c r="D81" s="218">
        <v>17159000</v>
      </c>
      <c r="E81" s="90">
        <v>17159000</v>
      </c>
      <c r="F81" s="516">
        <f t="shared" si="11"/>
        <v>1</v>
      </c>
      <c r="G81" s="90">
        <v>17159000</v>
      </c>
      <c r="H81" s="516">
        <f t="shared" si="13"/>
        <v>1</v>
      </c>
      <c r="I81" s="90">
        <v>8000000</v>
      </c>
      <c r="J81" s="531">
        <f t="shared" si="14"/>
        <v>0.46622763564310277</v>
      </c>
      <c r="K81" s="76">
        <v>7800000</v>
      </c>
      <c r="L81" s="80">
        <v>0.47488584474885842</v>
      </c>
      <c r="M81" s="204">
        <f t="shared" si="12"/>
        <v>2.564102564102555E-2</v>
      </c>
      <c r="N81" s="64" t="s">
        <v>380</v>
      </c>
      <c r="P81" s="426"/>
    </row>
    <row r="82" spans="1:16" ht="15" customHeight="1" x14ac:dyDescent="0.2">
      <c r="A82" s="75"/>
      <c r="B82" s="75" t="s">
        <v>314</v>
      </c>
      <c r="C82" s="218">
        <v>52736587</v>
      </c>
      <c r="D82" s="218">
        <v>53439355</v>
      </c>
      <c r="E82" s="90">
        <v>1602768</v>
      </c>
      <c r="F82" s="516">
        <f t="shared" si="11"/>
        <v>2.9992278162788454E-2</v>
      </c>
      <c r="G82" s="90">
        <v>1602768</v>
      </c>
      <c r="H82" s="516">
        <f t="shared" si="13"/>
        <v>2.9992278162788454E-2</v>
      </c>
      <c r="I82" s="90">
        <v>702768</v>
      </c>
      <c r="J82" s="531">
        <f t="shared" si="14"/>
        <v>1.3150757526920001E-2</v>
      </c>
      <c r="K82" s="76">
        <v>0</v>
      </c>
      <c r="L82" s="80">
        <v>0</v>
      </c>
      <c r="M82" s="204" t="s">
        <v>135</v>
      </c>
      <c r="N82" s="63" t="s">
        <v>381</v>
      </c>
      <c r="P82" s="426"/>
    </row>
    <row r="83" spans="1:16" ht="15" customHeight="1" x14ac:dyDescent="0.2">
      <c r="A83" s="75"/>
      <c r="B83" s="75" t="s">
        <v>315</v>
      </c>
      <c r="C83" s="218">
        <v>2726590</v>
      </c>
      <c r="D83" s="218">
        <v>2726590</v>
      </c>
      <c r="E83" s="90">
        <v>2726590</v>
      </c>
      <c r="F83" s="516">
        <f t="shared" si="11"/>
        <v>1</v>
      </c>
      <c r="G83" s="90">
        <v>2726590</v>
      </c>
      <c r="H83" s="516">
        <f t="shared" si="13"/>
        <v>1</v>
      </c>
      <c r="I83" s="90">
        <v>1364000</v>
      </c>
      <c r="J83" s="531">
        <f t="shared" si="14"/>
        <v>0.50025856472737007</v>
      </c>
      <c r="K83" s="76">
        <v>1448000</v>
      </c>
      <c r="L83" s="80">
        <v>0.5310662769246568</v>
      </c>
      <c r="M83" s="204">
        <f t="shared" si="12"/>
        <v>-5.8011049723756924E-2</v>
      </c>
      <c r="N83" s="64" t="s">
        <v>382</v>
      </c>
      <c r="P83" s="426"/>
    </row>
    <row r="84" spans="1:16" ht="15" customHeight="1" x14ac:dyDescent="0.2">
      <c r="A84" s="75"/>
      <c r="B84" s="75" t="s">
        <v>316</v>
      </c>
      <c r="C84" s="218">
        <v>2730474</v>
      </c>
      <c r="D84" s="218">
        <v>3225498.46</v>
      </c>
      <c r="E84" s="90">
        <v>2787025.67</v>
      </c>
      <c r="F84" s="516">
        <f t="shared" si="11"/>
        <v>0.86406045594577652</v>
      </c>
      <c r="G84" s="90">
        <v>2787025.67</v>
      </c>
      <c r="H84" s="516">
        <f t="shared" si="13"/>
        <v>0.86406045594577652</v>
      </c>
      <c r="I84" s="90">
        <v>650000</v>
      </c>
      <c r="J84" s="531">
        <f t="shared" si="14"/>
        <v>0.20151924053313608</v>
      </c>
      <c r="K84" s="76">
        <v>700000</v>
      </c>
      <c r="L84" s="80">
        <v>0.26229035066698597</v>
      </c>
      <c r="M84" s="204">
        <f t="shared" si="12"/>
        <v>-7.1428571428571397E-2</v>
      </c>
      <c r="N84" s="64" t="s">
        <v>383</v>
      </c>
      <c r="P84" s="426"/>
    </row>
    <row r="85" spans="1:16" ht="15" customHeight="1" x14ac:dyDescent="0.2">
      <c r="A85" s="75"/>
      <c r="B85" s="75" t="s">
        <v>317</v>
      </c>
      <c r="C85" s="218"/>
      <c r="D85" s="218"/>
      <c r="E85" s="90"/>
      <c r="F85" s="516" t="s">
        <v>135</v>
      </c>
      <c r="G85" s="90"/>
      <c r="H85" s="516" t="s">
        <v>135</v>
      </c>
      <c r="I85" s="90"/>
      <c r="J85" s="531" t="s">
        <v>135</v>
      </c>
      <c r="K85" s="76"/>
      <c r="L85" s="80" t="s">
        <v>135</v>
      </c>
      <c r="M85" s="204" t="s">
        <v>135</v>
      </c>
      <c r="N85" s="64" t="s">
        <v>384</v>
      </c>
      <c r="P85" s="427"/>
    </row>
    <row r="86" spans="1:16" ht="15" customHeight="1" x14ac:dyDescent="0.2">
      <c r="A86" s="75"/>
      <c r="B86" s="75" t="s">
        <v>318</v>
      </c>
      <c r="C86" s="218"/>
      <c r="D86" s="218"/>
      <c r="E86" s="90"/>
      <c r="F86" s="516" t="s">
        <v>135</v>
      </c>
      <c r="G86" s="90"/>
      <c r="H86" s="516" t="s">
        <v>135</v>
      </c>
      <c r="I86" s="90"/>
      <c r="J86" s="531" t="s">
        <v>135</v>
      </c>
      <c r="K86" s="76"/>
      <c r="L86" s="80" t="s">
        <v>135</v>
      </c>
      <c r="M86" s="204" t="s">
        <v>135</v>
      </c>
      <c r="N86" s="64" t="s">
        <v>385</v>
      </c>
      <c r="P86" s="426"/>
    </row>
    <row r="87" spans="1:16" ht="15" customHeight="1" x14ac:dyDescent="0.2">
      <c r="A87" s="75"/>
      <c r="B87" s="75" t="s">
        <v>319</v>
      </c>
      <c r="C87" s="218">
        <v>4843478</v>
      </c>
      <c r="D87" s="218">
        <v>4843478</v>
      </c>
      <c r="E87" s="90">
        <v>4843478</v>
      </c>
      <c r="F87" s="516">
        <f t="shared" ref="F87:F88" si="15">+E87/D87</f>
        <v>1</v>
      </c>
      <c r="G87" s="90">
        <v>4843478</v>
      </c>
      <c r="H87" s="516">
        <f t="shared" si="13"/>
        <v>1</v>
      </c>
      <c r="I87" s="90">
        <v>2424000</v>
      </c>
      <c r="J87" s="531">
        <f t="shared" si="14"/>
        <v>0.50046681331060039</v>
      </c>
      <c r="K87" s="76">
        <v>2600000</v>
      </c>
      <c r="L87" s="80">
        <v>0.53131944191840652</v>
      </c>
      <c r="M87" s="204">
        <f t="shared" si="12"/>
        <v>-6.7692307692307718E-2</v>
      </c>
      <c r="N87" s="64" t="s">
        <v>386</v>
      </c>
      <c r="P87" s="427"/>
    </row>
    <row r="88" spans="1:16" ht="15" customHeight="1" x14ac:dyDescent="0.2">
      <c r="A88" s="75"/>
      <c r="B88" s="75" t="s">
        <v>320</v>
      </c>
      <c r="C88" s="218">
        <v>0</v>
      </c>
      <c r="D88" s="218">
        <v>45000</v>
      </c>
      <c r="E88" s="90">
        <v>45000</v>
      </c>
      <c r="F88" s="516">
        <f t="shared" si="15"/>
        <v>1</v>
      </c>
      <c r="G88" s="90">
        <v>45000</v>
      </c>
      <c r="H88" s="516">
        <f t="shared" si="13"/>
        <v>1</v>
      </c>
      <c r="I88" s="90">
        <v>0</v>
      </c>
      <c r="J88" s="531" t="s">
        <v>135</v>
      </c>
      <c r="K88" s="76"/>
      <c r="L88" s="80" t="s">
        <v>135</v>
      </c>
      <c r="M88" s="204" t="s">
        <v>135</v>
      </c>
      <c r="N88" s="64" t="s">
        <v>387</v>
      </c>
      <c r="P88" s="426"/>
    </row>
    <row r="89" spans="1:16" ht="15" customHeight="1" x14ac:dyDescent="0.2">
      <c r="A89" s="75"/>
      <c r="B89" s="82" t="s">
        <v>321</v>
      </c>
      <c r="C89" s="218"/>
      <c r="D89" s="218"/>
      <c r="E89" s="90"/>
      <c r="F89" s="516" t="s">
        <v>135</v>
      </c>
      <c r="G89" s="90"/>
      <c r="H89" s="516" t="s">
        <v>135</v>
      </c>
      <c r="I89" s="90"/>
      <c r="J89" s="531" t="s">
        <v>135</v>
      </c>
      <c r="K89" s="76"/>
      <c r="L89" s="80" t="s">
        <v>135</v>
      </c>
      <c r="M89" s="204" t="s">
        <v>135</v>
      </c>
      <c r="N89" s="64" t="s">
        <v>388</v>
      </c>
      <c r="P89" s="426"/>
    </row>
    <row r="90" spans="1:16" ht="15" customHeight="1" x14ac:dyDescent="0.2">
      <c r="A90" s="75"/>
      <c r="B90" s="82" t="s">
        <v>422</v>
      </c>
      <c r="C90" s="218"/>
      <c r="D90" s="218"/>
      <c r="E90" s="90"/>
      <c r="F90" s="516" t="s">
        <v>135</v>
      </c>
      <c r="G90" s="90"/>
      <c r="H90" s="516" t="s">
        <v>135</v>
      </c>
      <c r="I90" s="90"/>
      <c r="J90" s="531" t="s">
        <v>135</v>
      </c>
      <c r="K90" s="76"/>
      <c r="L90" s="80" t="s">
        <v>135</v>
      </c>
      <c r="M90" s="204" t="s">
        <v>135</v>
      </c>
      <c r="N90" s="64">
        <v>44438</v>
      </c>
      <c r="P90" s="426"/>
    </row>
    <row r="91" spans="1:16" ht="15" customHeight="1" x14ac:dyDescent="0.2">
      <c r="A91" s="75"/>
      <c r="B91" s="82" t="s">
        <v>477</v>
      </c>
      <c r="C91" s="218"/>
      <c r="D91" s="218"/>
      <c r="E91" s="90"/>
      <c r="F91" s="516" t="s">
        <v>135</v>
      </c>
      <c r="G91" s="90"/>
      <c r="H91" s="516" t="s">
        <v>135</v>
      </c>
      <c r="I91" s="90"/>
      <c r="J91" s="531" t="s">
        <v>135</v>
      </c>
      <c r="K91" s="76">
        <v>1962488.72</v>
      </c>
      <c r="L91" s="80">
        <v>1</v>
      </c>
      <c r="M91" s="204">
        <f t="shared" si="12"/>
        <v>-1</v>
      </c>
      <c r="N91" s="64" t="s">
        <v>495</v>
      </c>
      <c r="P91" s="426"/>
    </row>
    <row r="92" spans="1:16" ht="15" customHeight="1" x14ac:dyDescent="0.2">
      <c r="A92" s="75"/>
      <c r="B92" s="75" t="s">
        <v>322</v>
      </c>
      <c r="C92" s="218">
        <v>12029885</v>
      </c>
      <c r="D92" s="218">
        <v>12029885</v>
      </c>
      <c r="E92" s="90">
        <v>0</v>
      </c>
      <c r="F92" s="516" t="s">
        <v>135</v>
      </c>
      <c r="G92" s="90">
        <v>0</v>
      </c>
      <c r="H92" s="516" t="s">
        <v>135</v>
      </c>
      <c r="I92" s="90">
        <v>0</v>
      </c>
      <c r="J92" s="531" t="s">
        <v>135</v>
      </c>
      <c r="K92" s="76"/>
      <c r="L92" s="80">
        <v>0</v>
      </c>
      <c r="M92" s="204" t="s">
        <v>135</v>
      </c>
      <c r="N92" s="64" t="s">
        <v>390</v>
      </c>
      <c r="P92" s="427"/>
    </row>
    <row r="93" spans="1:16" ht="15" customHeight="1" x14ac:dyDescent="0.2">
      <c r="A93" s="75"/>
      <c r="B93" s="75" t="s">
        <v>323</v>
      </c>
      <c r="C93" s="213">
        <v>4129996.75</v>
      </c>
      <c r="D93" s="218">
        <v>4035496.75</v>
      </c>
      <c r="E93" s="90">
        <v>0</v>
      </c>
      <c r="F93" s="516">
        <f>+E92/D92</f>
        <v>0</v>
      </c>
      <c r="G93" s="76">
        <v>0</v>
      </c>
      <c r="H93" s="516">
        <f>+G92/D92</f>
        <v>0</v>
      </c>
      <c r="I93" s="76">
        <v>0</v>
      </c>
      <c r="J93" s="531">
        <f>I92/D92</f>
        <v>0</v>
      </c>
      <c r="K93" s="76"/>
      <c r="L93" s="80">
        <v>0</v>
      </c>
      <c r="M93" s="204" t="s">
        <v>135</v>
      </c>
      <c r="N93" s="64" t="s">
        <v>391</v>
      </c>
      <c r="P93" s="427"/>
    </row>
    <row r="94" spans="1:16" ht="15" customHeight="1" x14ac:dyDescent="0.2">
      <c r="A94" s="87"/>
      <c r="B94" s="138" t="s">
        <v>389</v>
      </c>
      <c r="C94" s="218"/>
      <c r="D94" s="218"/>
      <c r="E94" s="90"/>
      <c r="F94" s="148" t="s">
        <v>135</v>
      </c>
      <c r="G94" s="90"/>
      <c r="H94" s="510" t="s">
        <v>135</v>
      </c>
      <c r="I94" s="90"/>
      <c r="J94" s="225" t="s">
        <v>135</v>
      </c>
      <c r="K94" s="76"/>
      <c r="L94" s="80" t="s">
        <v>135</v>
      </c>
      <c r="M94" s="204" t="s">
        <v>135</v>
      </c>
      <c r="N94" s="137" t="s">
        <v>392</v>
      </c>
      <c r="P94" s="427"/>
    </row>
    <row r="95" spans="1:16" ht="15" customHeight="1" x14ac:dyDescent="0.2">
      <c r="A95" s="77"/>
      <c r="B95" s="77" t="s">
        <v>324</v>
      </c>
      <c r="C95" s="214">
        <v>479279.81</v>
      </c>
      <c r="D95" s="219">
        <v>479279.81</v>
      </c>
      <c r="E95" s="78">
        <v>0</v>
      </c>
      <c r="F95" s="517">
        <f>+E95/D95</f>
        <v>0</v>
      </c>
      <c r="G95" s="78">
        <v>0</v>
      </c>
      <c r="H95" s="517">
        <f>+G95/D95</f>
        <v>0</v>
      </c>
      <c r="I95" s="78">
        <v>0</v>
      </c>
      <c r="J95" s="532">
        <f>I95/D95</f>
        <v>0</v>
      </c>
      <c r="K95" s="219"/>
      <c r="L95" s="81">
        <v>0</v>
      </c>
      <c r="M95" s="205" t="s">
        <v>135</v>
      </c>
      <c r="N95" s="64" t="s">
        <v>393</v>
      </c>
      <c r="P95" s="426"/>
    </row>
    <row r="96" spans="1:16" ht="15" customHeight="1" x14ac:dyDescent="0.2">
      <c r="A96" s="59"/>
      <c r="B96" s="59" t="s">
        <v>496</v>
      </c>
      <c r="C96" s="214">
        <v>8561000</v>
      </c>
      <c r="D96" s="218">
        <v>8561000</v>
      </c>
      <c r="E96" s="90">
        <v>8561000</v>
      </c>
      <c r="F96" s="518">
        <f>+E96/D96</f>
        <v>1</v>
      </c>
      <c r="G96" s="88">
        <v>8561000</v>
      </c>
      <c r="H96" s="517">
        <f>+G96/D96</f>
        <v>1</v>
      </c>
      <c r="I96" s="60">
        <v>4400000</v>
      </c>
      <c r="J96" s="532">
        <f>I96/D96</f>
        <v>0.51395864969045668</v>
      </c>
      <c r="K96" s="487">
        <v>7688000</v>
      </c>
      <c r="L96" s="69"/>
      <c r="M96" s="552">
        <f t="shared" si="12"/>
        <v>-0.42767950052029136</v>
      </c>
      <c r="N96" s="64">
        <v>44453</v>
      </c>
      <c r="P96" s="427"/>
    </row>
    <row r="97" spans="1:16" ht="15" customHeight="1" x14ac:dyDescent="0.2">
      <c r="A97" s="73"/>
      <c r="B97" s="275" t="s">
        <v>369</v>
      </c>
      <c r="C97" s="212"/>
      <c r="D97" s="276"/>
      <c r="E97" s="74"/>
      <c r="F97" s="277" t="s">
        <v>135</v>
      </c>
      <c r="G97" s="74"/>
      <c r="H97" s="277" t="s">
        <v>135</v>
      </c>
      <c r="I97" s="74"/>
      <c r="J97" s="278" t="s">
        <v>135</v>
      </c>
      <c r="K97" s="90"/>
      <c r="L97" s="115" t="s">
        <v>135</v>
      </c>
      <c r="M97" s="206" t="s">
        <v>135</v>
      </c>
      <c r="N97" s="64">
        <v>449</v>
      </c>
      <c r="P97" s="427"/>
    </row>
    <row r="98" spans="1:16" ht="15" customHeight="1" x14ac:dyDescent="0.2">
      <c r="A98" s="142"/>
      <c r="B98" s="143" t="s">
        <v>350</v>
      </c>
      <c r="C98" s="222">
        <f>SUM(C67:C97)</f>
        <v>528646574.61000001</v>
      </c>
      <c r="D98" s="226">
        <f>SUM(D67:D97)</f>
        <v>559395608.20000005</v>
      </c>
      <c r="E98" s="144">
        <f>SUM(E67:E97)</f>
        <v>455824337.25999999</v>
      </c>
      <c r="F98" s="519">
        <f>E98/D98</f>
        <v>0.81485147644746914</v>
      </c>
      <c r="G98" s="144">
        <f>SUM(G67:G97)</f>
        <v>455824337.25999999</v>
      </c>
      <c r="H98" s="523">
        <f>+G98/D98</f>
        <v>0.81485147644746914</v>
      </c>
      <c r="I98" s="144">
        <f>SUM(I67:I97)</f>
        <v>181301729.14000002</v>
      </c>
      <c r="J98" s="533">
        <f>I98/D98</f>
        <v>0.3241028826153734</v>
      </c>
      <c r="K98" s="144">
        <f>+SUM(K67:K97)</f>
        <v>164793295.81999999</v>
      </c>
      <c r="L98" s="145">
        <v>0.30660028022923208</v>
      </c>
      <c r="M98" s="286">
        <f>+I98/K98-1</f>
        <v>0.10017660753646074</v>
      </c>
      <c r="P98" s="427"/>
    </row>
    <row r="99" spans="1:16" ht="15" customHeight="1" x14ac:dyDescent="0.2">
      <c r="A99" s="89"/>
      <c r="B99" s="279" t="s">
        <v>447</v>
      </c>
      <c r="C99" s="215">
        <v>4032000</v>
      </c>
      <c r="D99" s="281">
        <v>1032000</v>
      </c>
      <c r="E99" s="90">
        <v>0</v>
      </c>
      <c r="F99" s="432">
        <f>+E99/D99</f>
        <v>0</v>
      </c>
      <c r="G99" s="90">
        <v>0</v>
      </c>
      <c r="H99" s="432">
        <f>+G99/D99</f>
        <v>0</v>
      </c>
      <c r="I99" s="90">
        <v>0</v>
      </c>
      <c r="J99" s="324">
        <f>+I99/D99</f>
        <v>0</v>
      </c>
      <c r="K99" s="292"/>
      <c r="L99" s="115">
        <v>0</v>
      </c>
      <c r="M99" s="434" t="s">
        <v>135</v>
      </c>
      <c r="N99" s="137" t="s">
        <v>478</v>
      </c>
      <c r="P99" s="427"/>
    </row>
    <row r="100" spans="1:16" ht="15" customHeight="1" x14ac:dyDescent="0.2">
      <c r="A100" s="75"/>
      <c r="B100" s="280" t="s">
        <v>404</v>
      </c>
      <c r="C100" s="215">
        <v>40000</v>
      </c>
      <c r="D100" s="281">
        <v>40000</v>
      </c>
      <c r="E100" s="90">
        <v>36232.42</v>
      </c>
      <c r="F100" s="516" t="s">
        <v>135</v>
      </c>
      <c r="G100" s="90">
        <v>36232.42</v>
      </c>
      <c r="H100" s="432" t="s">
        <v>135</v>
      </c>
      <c r="I100" s="90">
        <v>0</v>
      </c>
      <c r="J100" s="432" t="s">
        <v>135</v>
      </c>
      <c r="K100" s="292"/>
      <c r="L100" s="314">
        <v>0</v>
      </c>
      <c r="M100" s="433"/>
      <c r="N100" s="137">
        <v>46101</v>
      </c>
      <c r="P100" s="427"/>
    </row>
    <row r="101" spans="1:16" ht="15" customHeight="1" x14ac:dyDescent="0.2">
      <c r="A101" s="75"/>
      <c r="B101" s="280" t="s">
        <v>419</v>
      </c>
      <c r="C101" s="215"/>
      <c r="D101" s="281"/>
      <c r="E101" s="90"/>
      <c r="F101" s="516" t="s">
        <v>135</v>
      </c>
      <c r="G101" s="90"/>
      <c r="H101" s="432" t="s">
        <v>135</v>
      </c>
      <c r="I101" s="90"/>
      <c r="J101" s="324" t="s">
        <v>135</v>
      </c>
      <c r="K101" s="76"/>
      <c r="L101" s="80" t="s">
        <v>135</v>
      </c>
      <c r="M101" s="204" t="s">
        <v>135</v>
      </c>
      <c r="N101" s="137">
        <v>46102</v>
      </c>
      <c r="P101" s="427"/>
    </row>
    <row r="102" spans="1:16" ht="15" customHeight="1" x14ac:dyDescent="0.2">
      <c r="A102" s="89"/>
      <c r="B102" s="279" t="s">
        <v>443</v>
      </c>
      <c r="C102" s="215"/>
      <c r="D102" s="281"/>
      <c r="E102" s="90"/>
      <c r="F102" s="516" t="s">
        <v>135</v>
      </c>
      <c r="G102" s="90"/>
      <c r="H102" s="432" t="s">
        <v>135</v>
      </c>
      <c r="I102" s="90"/>
      <c r="J102" s="324" t="s">
        <v>135</v>
      </c>
      <c r="K102" s="90"/>
      <c r="L102" s="115" t="s">
        <v>135</v>
      </c>
      <c r="M102" s="204" t="s">
        <v>135</v>
      </c>
      <c r="N102" s="137">
        <v>462</v>
      </c>
      <c r="P102" s="427"/>
    </row>
    <row r="103" spans="1:16" ht="15" customHeight="1" x14ac:dyDescent="0.2">
      <c r="A103" s="89"/>
      <c r="B103" s="89" t="s">
        <v>325</v>
      </c>
      <c r="C103" s="215"/>
      <c r="D103" s="281"/>
      <c r="E103" s="90"/>
      <c r="F103" s="86" t="s">
        <v>135</v>
      </c>
      <c r="G103" s="90"/>
      <c r="H103" s="86" t="s">
        <v>135</v>
      </c>
      <c r="I103" s="90"/>
      <c r="J103" s="193" t="s">
        <v>135</v>
      </c>
      <c r="K103" s="90"/>
      <c r="L103" s="115" t="s">
        <v>135</v>
      </c>
      <c r="M103" s="204" t="s">
        <v>135</v>
      </c>
      <c r="N103" s="64">
        <v>463</v>
      </c>
      <c r="P103" s="427"/>
    </row>
    <row r="104" spans="1:16" ht="15" customHeight="1" x14ac:dyDescent="0.2">
      <c r="A104" s="75"/>
      <c r="B104" s="75" t="s">
        <v>326</v>
      </c>
      <c r="C104" s="215">
        <v>54878421</v>
      </c>
      <c r="D104" s="281">
        <v>54878421</v>
      </c>
      <c r="E104" s="90">
        <v>54878421</v>
      </c>
      <c r="F104" s="516">
        <f t="shared" ref="F104:F113" si="16">+E104/D104</f>
        <v>1</v>
      </c>
      <c r="G104" s="90">
        <v>54878421</v>
      </c>
      <c r="H104" s="516">
        <f t="shared" ref="H104:H109" si="17">+G104/D104</f>
        <v>1</v>
      </c>
      <c r="I104" s="90">
        <v>13331105.84</v>
      </c>
      <c r="J104" s="531">
        <f t="shared" ref="J104:J111" si="18">I104/D104</f>
        <v>0.2429207254341374</v>
      </c>
      <c r="K104" s="76">
        <v>15739014.26</v>
      </c>
      <c r="L104" s="80">
        <v>0.28679543775378397</v>
      </c>
      <c r="M104" s="204">
        <f t="shared" ref="M104" si="19">+I104/K104-1</f>
        <v>-0.15298978577836297</v>
      </c>
      <c r="N104" s="64">
        <v>46401</v>
      </c>
      <c r="P104" s="427"/>
    </row>
    <row r="105" spans="1:16" ht="15" customHeight="1" x14ac:dyDescent="0.2">
      <c r="A105" s="75"/>
      <c r="B105" s="75" t="s">
        <v>327</v>
      </c>
      <c r="C105" s="215">
        <v>910000</v>
      </c>
      <c r="D105" s="281">
        <v>1997000</v>
      </c>
      <c r="E105" s="90">
        <v>1891160.19</v>
      </c>
      <c r="F105" s="516">
        <f t="shared" si="16"/>
        <v>0.94700059589384078</v>
      </c>
      <c r="G105" s="90">
        <v>1891160.19</v>
      </c>
      <c r="H105" s="516">
        <f t="shared" si="17"/>
        <v>0.94700059589384078</v>
      </c>
      <c r="I105" s="90">
        <v>4160.1899999999996</v>
      </c>
      <c r="J105" s="531">
        <f t="shared" si="18"/>
        <v>2.0832198297446166E-3</v>
      </c>
      <c r="K105" s="76"/>
      <c r="L105" s="80">
        <v>0</v>
      </c>
      <c r="M105" s="204" t="s">
        <v>135</v>
      </c>
      <c r="N105" s="64">
        <v>46410</v>
      </c>
      <c r="P105" s="427"/>
    </row>
    <row r="106" spans="1:16" ht="15" customHeight="1" x14ac:dyDescent="0.2">
      <c r="A106" s="77"/>
      <c r="B106" s="77" t="s">
        <v>328</v>
      </c>
      <c r="C106" s="214">
        <v>89194580.229999989</v>
      </c>
      <c r="D106" s="486">
        <v>89484980.229999989</v>
      </c>
      <c r="E106" s="90">
        <v>89387229.569999993</v>
      </c>
      <c r="F106" s="517">
        <f t="shared" si="16"/>
        <v>0.99890763053476961</v>
      </c>
      <c r="G106" s="90">
        <v>89387229.569999993</v>
      </c>
      <c r="H106" s="517">
        <f t="shared" si="17"/>
        <v>0.99890763053476961</v>
      </c>
      <c r="I106" s="90">
        <v>26110381.210000001</v>
      </c>
      <c r="J106" s="532">
        <f t="shared" si="18"/>
        <v>0.29178506988423575</v>
      </c>
      <c r="K106" s="78">
        <v>20005749.690000005</v>
      </c>
      <c r="L106" s="81">
        <v>0.22396469225239571</v>
      </c>
      <c r="M106" s="205">
        <f>+I106/K106-1</f>
        <v>0.30514385187231619</v>
      </c>
      <c r="N106" s="64" t="s">
        <v>334</v>
      </c>
      <c r="P106" s="427"/>
    </row>
    <row r="107" spans="1:16" ht="15" customHeight="1" x14ac:dyDescent="0.2">
      <c r="A107" s="67"/>
      <c r="B107" s="67" t="s">
        <v>329</v>
      </c>
      <c r="C107" s="485">
        <v>5830790</v>
      </c>
      <c r="D107" s="487">
        <v>5830790</v>
      </c>
      <c r="E107" s="68">
        <v>5830790</v>
      </c>
      <c r="F107" s="520">
        <f t="shared" si="16"/>
        <v>1</v>
      </c>
      <c r="G107" s="68">
        <v>5830790</v>
      </c>
      <c r="H107" s="520">
        <f t="shared" si="17"/>
        <v>1</v>
      </c>
      <c r="I107" s="68">
        <v>1943596.67</v>
      </c>
      <c r="J107" s="534">
        <f t="shared" si="18"/>
        <v>0.33333333390501113</v>
      </c>
      <c r="K107" s="68"/>
      <c r="L107" s="69">
        <v>0</v>
      </c>
      <c r="M107" s="206"/>
      <c r="N107" s="64">
        <v>465</v>
      </c>
      <c r="P107" s="427"/>
    </row>
    <row r="108" spans="1:16" ht="15" customHeight="1" x14ac:dyDescent="0.2">
      <c r="A108" s="73"/>
      <c r="B108" s="73" t="s">
        <v>330</v>
      </c>
      <c r="C108" s="213">
        <v>116594341</v>
      </c>
      <c r="D108" s="218">
        <v>116257341</v>
      </c>
      <c r="E108" s="76">
        <v>100924325</v>
      </c>
      <c r="F108" s="432">
        <f t="shared" si="16"/>
        <v>0.86811141672335346</v>
      </c>
      <c r="G108" s="76">
        <v>100924325</v>
      </c>
      <c r="H108" s="432">
        <f t="shared" si="17"/>
        <v>0.86811141672335346</v>
      </c>
      <c r="I108" s="76">
        <v>42051802.100000001</v>
      </c>
      <c r="J108" s="278">
        <f t="shared" si="18"/>
        <v>0.36171309044475741</v>
      </c>
      <c r="K108" s="74">
        <v>35075000</v>
      </c>
      <c r="L108" s="79">
        <v>0.41665161390210526</v>
      </c>
      <c r="M108" s="203">
        <f>+I108/K108-1</f>
        <v>0.19891096507483974</v>
      </c>
      <c r="N108" s="64">
        <v>46701</v>
      </c>
      <c r="P108" s="427"/>
    </row>
    <row r="109" spans="1:16" ht="15" customHeight="1" x14ac:dyDescent="0.2">
      <c r="A109" s="75"/>
      <c r="B109" s="75" t="s">
        <v>331</v>
      </c>
      <c r="C109" s="213">
        <v>59615875.520000003</v>
      </c>
      <c r="D109" s="218">
        <v>60824298.579999998</v>
      </c>
      <c r="E109" s="76">
        <v>60139491.75</v>
      </c>
      <c r="F109" s="516">
        <f t="shared" si="16"/>
        <v>0.98874122931151776</v>
      </c>
      <c r="G109" s="76">
        <v>60139491.75</v>
      </c>
      <c r="H109" s="516">
        <f t="shared" si="17"/>
        <v>0.98874122931151776</v>
      </c>
      <c r="I109" s="76">
        <v>25378314.199999999</v>
      </c>
      <c r="J109" s="531">
        <f t="shared" si="18"/>
        <v>0.41723973465342673</v>
      </c>
      <c r="K109" s="76">
        <v>26800000</v>
      </c>
      <c r="L109" s="80">
        <v>0.44040540692166402</v>
      </c>
      <c r="M109" s="204">
        <f>+I109/K109-1</f>
        <v>-5.3047977611940356E-2</v>
      </c>
      <c r="N109" s="64">
        <v>46703</v>
      </c>
      <c r="P109" s="427"/>
    </row>
    <row r="110" spans="1:16" ht="15" customHeight="1" x14ac:dyDescent="0.2">
      <c r="A110" s="75"/>
      <c r="B110" s="75" t="s">
        <v>342</v>
      </c>
      <c r="C110" s="213"/>
      <c r="D110" s="218"/>
      <c r="E110" s="76"/>
      <c r="F110" s="516" t="s">
        <v>135</v>
      </c>
      <c r="G110" s="76"/>
      <c r="H110" s="516" t="s">
        <v>135</v>
      </c>
      <c r="I110" s="76"/>
      <c r="J110" s="531" t="s">
        <v>135</v>
      </c>
      <c r="K110" s="76"/>
      <c r="L110" s="80">
        <v>0</v>
      </c>
      <c r="M110" s="204"/>
      <c r="N110" s="64" t="s">
        <v>401</v>
      </c>
      <c r="P110" s="427"/>
    </row>
    <row r="111" spans="1:16" ht="15" customHeight="1" x14ac:dyDescent="0.2">
      <c r="A111" s="75"/>
      <c r="B111" s="75" t="s">
        <v>343</v>
      </c>
      <c r="C111" s="213">
        <v>1514016</v>
      </c>
      <c r="D111" s="218">
        <v>1827592.94</v>
      </c>
      <c r="E111" s="76">
        <v>1467592.94</v>
      </c>
      <c r="F111" s="516">
        <f t="shared" si="16"/>
        <v>0.80301959363007824</v>
      </c>
      <c r="G111" s="76">
        <v>1467592.94</v>
      </c>
      <c r="H111" s="516">
        <f t="shared" ref="H111:H113" si="20">+G111/D111</f>
        <v>0.80301959363007824</v>
      </c>
      <c r="I111" s="76">
        <v>895592.94</v>
      </c>
      <c r="J111" s="531">
        <f t="shared" si="18"/>
        <v>0.49003961462009149</v>
      </c>
      <c r="K111" s="76">
        <v>570000</v>
      </c>
      <c r="L111" s="80">
        <v>0.37949400798934751</v>
      </c>
      <c r="M111" s="204">
        <f>+I111/K111-1</f>
        <v>0.57121568421052626</v>
      </c>
      <c r="N111" s="64" t="s">
        <v>402</v>
      </c>
      <c r="P111" s="427"/>
    </row>
    <row r="112" spans="1:16" ht="15" customHeight="1" x14ac:dyDescent="0.2">
      <c r="A112" s="75"/>
      <c r="B112" s="75" t="s">
        <v>341</v>
      </c>
      <c r="C112" s="213">
        <v>271003.62</v>
      </c>
      <c r="D112" s="218">
        <v>271003.62</v>
      </c>
      <c r="E112" s="76">
        <v>0</v>
      </c>
      <c r="F112" s="516">
        <f t="shared" si="16"/>
        <v>0</v>
      </c>
      <c r="G112" s="76">
        <v>0</v>
      </c>
      <c r="H112" s="516">
        <f t="shared" si="20"/>
        <v>0</v>
      </c>
      <c r="I112" s="76">
        <v>0</v>
      </c>
      <c r="J112" s="531">
        <f>I112/D112</f>
        <v>0</v>
      </c>
      <c r="K112" s="76">
        <v>0</v>
      </c>
      <c r="L112" s="80">
        <v>0</v>
      </c>
      <c r="M112" s="204"/>
      <c r="N112" s="64" t="s">
        <v>397</v>
      </c>
      <c r="P112" s="427"/>
    </row>
    <row r="113" spans="1:16" ht="15" customHeight="1" x14ac:dyDescent="0.2">
      <c r="A113" s="75"/>
      <c r="B113" s="75" t="s">
        <v>338</v>
      </c>
      <c r="C113" s="213">
        <v>15540453.550000001</v>
      </c>
      <c r="D113" s="218">
        <v>15540453.550000001</v>
      </c>
      <c r="E113" s="76">
        <v>15409576.619999999</v>
      </c>
      <c r="F113" s="516">
        <f t="shared" si="16"/>
        <v>0.99157830692785653</v>
      </c>
      <c r="G113" s="76">
        <v>15409576.619999999</v>
      </c>
      <c r="H113" s="516">
        <f t="shared" si="20"/>
        <v>0.99157830692785653</v>
      </c>
      <c r="I113" s="76">
        <v>6475000</v>
      </c>
      <c r="J113" s="531">
        <f>I113/D113</f>
        <v>0.41665450620004585</v>
      </c>
      <c r="K113" s="76">
        <v>6427540</v>
      </c>
      <c r="L113" s="80">
        <v>0.41690934552974801</v>
      </c>
      <c r="M113" s="204">
        <f>+I113/K113-1</f>
        <v>7.3838513645967385E-3</v>
      </c>
      <c r="N113" s="64" t="s">
        <v>394</v>
      </c>
      <c r="P113" s="427"/>
    </row>
    <row r="114" spans="1:16" ht="15" customHeight="1" x14ac:dyDescent="0.2">
      <c r="A114" s="75"/>
      <c r="B114" s="75" t="s">
        <v>340</v>
      </c>
      <c r="C114" s="213"/>
      <c r="D114" s="218"/>
      <c r="E114" s="76"/>
      <c r="F114" s="148" t="s">
        <v>135</v>
      </c>
      <c r="G114" s="76"/>
      <c r="H114" s="148" t="s">
        <v>135</v>
      </c>
      <c r="I114" s="76"/>
      <c r="J114" s="224" t="s">
        <v>135</v>
      </c>
      <c r="K114" s="76"/>
      <c r="L114" s="80" t="s">
        <v>135</v>
      </c>
      <c r="M114" s="204"/>
      <c r="N114" s="64" t="s">
        <v>395</v>
      </c>
      <c r="P114" s="427"/>
    </row>
    <row r="115" spans="1:16" ht="15" customHeight="1" x14ac:dyDescent="0.2">
      <c r="A115" s="75"/>
      <c r="B115" s="75" t="s">
        <v>339</v>
      </c>
      <c r="C115" s="213">
        <v>2248848</v>
      </c>
      <c r="D115" s="218">
        <v>2248848</v>
      </c>
      <c r="E115" s="76">
        <v>2248848</v>
      </c>
      <c r="F115" s="516">
        <f t="shared" ref="F115:F129" si="21">+E115/D115</f>
        <v>1</v>
      </c>
      <c r="G115" s="76">
        <v>2248848</v>
      </c>
      <c r="H115" s="516">
        <f t="shared" ref="H115:H129" si="22">+G115/D115</f>
        <v>1</v>
      </c>
      <c r="I115" s="76">
        <v>750000</v>
      </c>
      <c r="J115" s="531">
        <f t="shared" ref="J115:J129" si="23">I115/D115</f>
        <v>0.3335040874260955</v>
      </c>
      <c r="K115" s="76">
        <v>743000</v>
      </c>
      <c r="L115" s="80">
        <v>0.33303451367099957</v>
      </c>
      <c r="M115" s="204">
        <f>+I115/K115-1</f>
        <v>9.421265141319024E-3</v>
      </c>
      <c r="N115" s="64" t="s">
        <v>396</v>
      </c>
      <c r="P115" s="427"/>
    </row>
    <row r="116" spans="1:16" ht="15" customHeight="1" x14ac:dyDescent="0.2">
      <c r="A116" s="75"/>
      <c r="B116" s="75" t="s">
        <v>337</v>
      </c>
      <c r="C116" s="213">
        <v>1919978</v>
      </c>
      <c r="D116" s="218">
        <v>1919978</v>
      </c>
      <c r="E116" s="76">
        <v>908832</v>
      </c>
      <c r="F116" s="516">
        <f t="shared" si="21"/>
        <v>0.47335542386423179</v>
      </c>
      <c r="G116" s="76">
        <v>908832</v>
      </c>
      <c r="H116" s="516">
        <f t="shared" si="22"/>
        <v>0.47335542386423179</v>
      </c>
      <c r="I116" s="76">
        <v>456915.75</v>
      </c>
      <c r="J116" s="531">
        <f t="shared" si="23"/>
        <v>0.23797967997549971</v>
      </c>
      <c r="K116" s="76">
        <v>456214.5</v>
      </c>
      <c r="L116" s="80">
        <v>0.22155014124465264</v>
      </c>
      <c r="M116" s="204">
        <f>+I116/K116-1</f>
        <v>1.5371059008426613E-3</v>
      </c>
      <c r="N116" s="64" t="s">
        <v>400</v>
      </c>
      <c r="P116" s="427"/>
    </row>
    <row r="117" spans="1:16" ht="15" customHeight="1" x14ac:dyDescent="0.2">
      <c r="A117" s="75"/>
      <c r="B117" s="75" t="s">
        <v>335</v>
      </c>
      <c r="C117" s="213">
        <v>155101.56</v>
      </c>
      <c r="D117" s="218">
        <v>155101.56</v>
      </c>
      <c r="E117" s="76">
        <v>155101.56</v>
      </c>
      <c r="F117" s="516">
        <f t="shared" si="21"/>
        <v>1</v>
      </c>
      <c r="G117" s="76">
        <v>155101.56</v>
      </c>
      <c r="H117" s="516">
        <f t="shared" si="22"/>
        <v>1</v>
      </c>
      <c r="I117" s="76">
        <v>77500</v>
      </c>
      <c r="J117" s="531">
        <f t="shared" si="23"/>
        <v>0.49967260161664395</v>
      </c>
      <c r="K117" s="76">
        <v>77500</v>
      </c>
      <c r="L117" s="80">
        <v>0.38083246143174532</v>
      </c>
      <c r="M117" s="204">
        <f t="shared" ref="M117:M119" si="24">+I117/K117-1</f>
        <v>0</v>
      </c>
      <c r="N117" s="64" t="s">
        <v>398</v>
      </c>
      <c r="P117" s="427"/>
    </row>
    <row r="118" spans="1:16" ht="15" customHeight="1" x14ac:dyDescent="0.2">
      <c r="A118" s="75"/>
      <c r="B118" s="75" t="s">
        <v>336</v>
      </c>
      <c r="C118" s="213">
        <v>1008512.45</v>
      </c>
      <c r="D118" s="218">
        <v>1008512.45</v>
      </c>
      <c r="E118" s="76">
        <v>1008512.45</v>
      </c>
      <c r="F118" s="516">
        <f t="shared" si="21"/>
        <v>1</v>
      </c>
      <c r="G118" s="76">
        <v>1008512.45</v>
      </c>
      <c r="H118" s="516">
        <f t="shared" si="22"/>
        <v>1</v>
      </c>
      <c r="I118" s="76">
        <v>670000</v>
      </c>
      <c r="J118" s="531">
        <f t="shared" si="23"/>
        <v>0.66434479812321601</v>
      </c>
      <c r="K118" s="76">
        <v>670000</v>
      </c>
      <c r="L118" s="80">
        <v>0.66434479812321601</v>
      </c>
      <c r="M118" s="204">
        <f t="shared" si="24"/>
        <v>0</v>
      </c>
      <c r="N118" s="64" t="s">
        <v>399</v>
      </c>
      <c r="P118" s="427"/>
    </row>
    <row r="119" spans="1:16" ht="15" customHeight="1" x14ac:dyDescent="0.2">
      <c r="A119" s="75"/>
      <c r="B119" s="75" t="s">
        <v>333</v>
      </c>
      <c r="C119" s="213">
        <v>2541014</v>
      </c>
      <c r="D119" s="218">
        <v>2541014</v>
      </c>
      <c r="E119" s="76">
        <v>2541014</v>
      </c>
      <c r="F119" s="516">
        <f t="shared" si="21"/>
        <v>1</v>
      </c>
      <c r="G119" s="76">
        <v>2541014</v>
      </c>
      <c r="H119" s="516">
        <f t="shared" si="22"/>
        <v>1</v>
      </c>
      <c r="I119" s="76">
        <v>1270000</v>
      </c>
      <c r="J119" s="531">
        <f t="shared" si="23"/>
        <v>0.49980047335433808</v>
      </c>
      <c r="K119" s="76">
        <v>1270000</v>
      </c>
      <c r="L119" s="80">
        <v>0.49980047335433808</v>
      </c>
      <c r="M119" s="204">
        <f t="shared" si="24"/>
        <v>0</v>
      </c>
      <c r="N119" s="64">
        <v>46743</v>
      </c>
      <c r="P119" s="427"/>
    </row>
    <row r="120" spans="1:16" ht="15" customHeight="1" x14ac:dyDescent="0.2">
      <c r="A120" s="75"/>
      <c r="B120" s="75" t="s">
        <v>332</v>
      </c>
      <c r="C120" s="213">
        <v>1136412.6100000001</v>
      </c>
      <c r="D120" s="218">
        <v>1136412.6100000001</v>
      </c>
      <c r="E120" s="76">
        <v>1136412.6100000001</v>
      </c>
      <c r="F120" s="516">
        <f t="shared" si="21"/>
        <v>1</v>
      </c>
      <c r="G120" s="76">
        <v>1136412.6100000001</v>
      </c>
      <c r="H120" s="516">
        <f t="shared" si="22"/>
        <v>1</v>
      </c>
      <c r="I120" s="76">
        <v>568000</v>
      </c>
      <c r="J120" s="531">
        <f t="shared" si="23"/>
        <v>0.49981845942381786</v>
      </c>
      <c r="K120" s="76">
        <v>554000</v>
      </c>
      <c r="L120" s="80">
        <v>0.50018065640513243</v>
      </c>
      <c r="M120" s="204">
        <f>+I120/K120-1</f>
        <v>2.5270758122743597E-2</v>
      </c>
      <c r="N120" s="64">
        <v>46746</v>
      </c>
      <c r="P120" s="427"/>
    </row>
    <row r="121" spans="1:16" ht="15" customHeight="1" x14ac:dyDescent="0.2">
      <c r="A121" s="75"/>
      <c r="B121" s="75" t="s">
        <v>344</v>
      </c>
      <c r="C121" s="484">
        <v>1890399</v>
      </c>
      <c r="D121" s="221">
        <v>1781899</v>
      </c>
      <c r="E121" s="76">
        <v>1132899</v>
      </c>
      <c r="F121" s="516">
        <f t="shared" si="21"/>
        <v>0.63578182601819744</v>
      </c>
      <c r="G121" s="76">
        <v>1132899</v>
      </c>
      <c r="H121" s="516">
        <f t="shared" si="22"/>
        <v>0.63578182601819744</v>
      </c>
      <c r="I121" s="76">
        <v>620000</v>
      </c>
      <c r="J121" s="531">
        <f t="shared" si="23"/>
        <v>0.34794340195488072</v>
      </c>
      <c r="K121" s="76">
        <v>620000</v>
      </c>
      <c r="L121" s="80">
        <v>0.32797308927903579</v>
      </c>
      <c r="M121" s="204">
        <f>+I121/K121-1</f>
        <v>0</v>
      </c>
      <c r="N121" s="64" t="s">
        <v>403</v>
      </c>
      <c r="P121" s="427"/>
    </row>
    <row r="122" spans="1:16" ht="15" customHeight="1" x14ac:dyDescent="0.2">
      <c r="A122" s="77"/>
      <c r="B122" s="77" t="s">
        <v>345</v>
      </c>
      <c r="C122" s="485">
        <v>2186196.83</v>
      </c>
      <c r="D122" s="187">
        <v>3625875.84</v>
      </c>
      <c r="E122" s="78">
        <v>2101191.7599999998</v>
      </c>
      <c r="F122" s="516">
        <f t="shared" si="21"/>
        <v>0.57949909283159562</v>
      </c>
      <c r="G122" s="76">
        <v>2101191.7599999998</v>
      </c>
      <c r="H122" s="517">
        <f t="shared" si="22"/>
        <v>0.57949909283159562</v>
      </c>
      <c r="I122" s="76">
        <v>1637714.73</v>
      </c>
      <c r="J122" s="532">
        <f t="shared" si="23"/>
        <v>0.45167424431168612</v>
      </c>
      <c r="K122" s="78">
        <v>2458964.7900000066</v>
      </c>
      <c r="L122" s="81">
        <v>0.52669628211530362</v>
      </c>
      <c r="M122" s="205">
        <f>+I122/K122-1</f>
        <v>-0.33398203314656016</v>
      </c>
      <c r="N122" s="64" t="s">
        <v>346</v>
      </c>
      <c r="P122" s="427"/>
    </row>
    <row r="123" spans="1:16" ht="15" customHeight="1" x14ac:dyDescent="0.2">
      <c r="A123" s="73"/>
      <c r="B123" s="73" t="s">
        <v>347</v>
      </c>
      <c r="C123" s="484">
        <v>1126444.52</v>
      </c>
      <c r="D123" s="218">
        <v>1427799.3</v>
      </c>
      <c r="E123" s="90">
        <v>424400</v>
      </c>
      <c r="F123" s="277">
        <f t="shared" si="21"/>
        <v>0.29724065560194629</v>
      </c>
      <c r="G123" s="74">
        <v>424400</v>
      </c>
      <c r="H123" s="277">
        <f t="shared" si="22"/>
        <v>0.29724065560194629</v>
      </c>
      <c r="I123" s="74">
        <v>194400</v>
      </c>
      <c r="J123" s="278">
        <f t="shared" si="23"/>
        <v>0.13615358965367191</v>
      </c>
      <c r="K123" s="74">
        <v>104608.94</v>
      </c>
      <c r="L123" s="79">
        <v>0.12722516000875614</v>
      </c>
      <c r="M123" s="538">
        <v>-1</v>
      </c>
      <c r="N123" s="64">
        <v>47</v>
      </c>
      <c r="P123" s="427"/>
    </row>
    <row r="124" spans="1:16" ht="15" customHeight="1" x14ac:dyDescent="0.2">
      <c r="A124" s="75"/>
      <c r="B124" s="75" t="s">
        <v>348</v>
      </c>
      <c r="C124" s="213">
        <v>104263033.93000001</v>
      </c>
      <c r="D124" s="218">
        <v>90700040.349999994</v>
      </c>
      <c r="E124" s="76">
        <v>53640647.299999997</v>
      </c>
      <c r="F124" s="516">
        <f t="shared" si="21"/>
        <v>0.59140709412043824</v>
      </c>
      <c r="G124" s="90">
        <v>42329523.32</v>
      </c>
      <c r="H124" s="516">
        <f t="shared" si="22"/>
        <v>0.46669795467185815</v>
      </c>
      <c r="I124" s="76">
        <v>21715511.449999999</v>
      </c>
      <c r="J124" s="531">
        <f t="shared" si="23"/>
        <v>0.23942118841626292</v>
      </c>
      <c r="K124" s="76">
        <v>17653097.010000002</v>
      </c>
      <c r="L124" s="80">
        <v>0.27448941323948967</v>
      </c>
      <c r="M124" s="204">
        <f>+I124/K124-1</f>
        <v>0.23012474455325038</v>
      </c>
      <c r="N124" s="64">
        <v>48</v>
      </c>
      <c r="P124" s="427"/>
    </row>
    <row r="125" spans="1:16" ht="15" customHeight="1" x14ac:dyDescent="0.2">
      <c r="A125" s="77"/>
      <c r="B125" s="77" t="s">
        <v>349</v>
      </c>
      <c r="C125" s="485">
        <v>125828.35</v>
      </c>
      <c r="D125" s="187">
        <v>117561.47</v>
      </c>
      <c r="E125" s="78">
        <v>75914.11</v>
      </c>
      <c r="F125" s="517">
        <f t="shared" si="21"/>
        <v>0.64573971387053941</v>
      </c>
      <c r="G125" s="78">
        <v>75914.11</v>
      </c>
      <c r="H125" s="517">
        <f t="shared" si="22"/>
        <v>0.64573971387053941</v>
      </c>
      <c r="I125" s="78">
        <v>75914.11</v>
      </c>
      <c r="J125" s="532">
        <f t="shared" si="23"/>
        <v>0.64573971387053941</v>
      </c>
      <c r="K125" s="78">
        <v>79008.77</v>
      </c>
      <c r="L125" s="81">
        <v>0.35120433044659122</v>
      </c>
      <c r="M125" s="204">
        <f>+I125/K125-1</f>
        <v>-3.9168563186086858E-2</v>
      </c>
      <c r="N125" s="64">
        <v>49</v>
      </c>
      <c r="P125" s="427"/>
    </row>
    <row r="126" spans="1:16" ht="15" customHeight="1" x14ac:dyDescent="0.2">
      <c r="A126" s="65"/>
      <c r="B126" s="65" t="s">
        <v>486</v>
      </c>
      <c r="C126" s="485">
        <v>6477736.8899999997</v>
      </c>
      <c r="D126" s="187">
        <v>840947.94</v>
      </c>
      <c r="E126" s="66">
        <v>0</v>
      </c>
      <c r="F126" s="518">
        <f t="shared" si="21"/>
        <v>0</v>
      </c>
      <c r="G126" s="66">
        <v>0</v>
      </c>
      <c r="H126" s="518">
        <f t="shared" si="22"/>
        <v>0</v>
      </c>
      <c r="I126" s="66">
        <v>0</v>
      </c>
      <c r="J126" s="535">
        <f t="shared" si="23"/>
        <v>0</v>
      </c>
      <c r="K126" s="66">
        <v>0</v>
      </c>
      <c r="L126" s="416">
        <v>0</v>
      </c>
      <c r="M126" s="185" t="s">
        <v>135</v>
      </c>
      <c r="N126" s="64">
        <v>5</v>
      </c>
      <c r="P126" s="426"/>
    </row>
    <row r="127" spans="1:16" ht="15" customHeight="1" x14ac:dyDescent="0.2">
      <c r="A127" s="83"/>
      <c r="B127" s="84" t="s">
        <v>351</v>
      </c>
      <c r="C127" s="223">
        <f>SUM(C99:C126)</f>
        <v>473500987.06</v>
      </c>
      <c r="D127" s="227">
        <f>SUM(D99:D126)</f>
        <v>455487871.44</v>
      </c>
      <c r="E127" s="85">
        <f>SUM(E99:E126)</f>
        <v>395338592.28000003</v>
      </c>
      <c r="F127" s="521">
        <f t="shared" si="21"/>
        <v>0.86794537696505225</v>
      </c>
      <c r="G127" s="85">
        <f>SUM(G99:G126)</f>
        <v>384027468.30000001</v>
      </c>
      <c r="H127" s="521">
        <f t="shared" si="22"/>
        <v>0.84311239086546519</v>
      </c>
      <c r="I127" s="85">
        <f>SUM(I99:I126)</f>
        <v>144225909.19000003</v>
      </c>
      <c r="J127" s="536">
        <f t="shared" si="23"/>
        <v>0.316640504024921</v>
      </c>
      <c r="K127" s="85">
        <f>SUM(K99:K126)</f>
        <v>129303697.96000001</v>
      </c>
      <c r="L127" s="521">
        <v>0.30977520852831636</v>
      </c>
      <c r="M127" s="210">
        <f>+I127/K127-1</f>
        <v>0.11540436557828526</v>
      </c>
      <c r="P127" s="426"/>
    </row>
    <row r="128" spans="1:16" ht="21" customHeight="1" thickBot="1" x14ac:dyDescent="0.25">
      <c r="A128" s="9"/>
      <c r="B128" s="2" t="s">
        <v>3</v>
      </c>
      <c r="C128" s="181">
        <f>C98+C127</f>
        <v>1002147561.6700001</v>
      </c>
      <c r="D128" s="171">
        <f>D98+D127</f>
        <v>1014883479.6400001</v>
      </c>
      <c r="E128" s="92">
        <f>E98+E127</f>
        <v>851162929.53999996</v>
      </c>
      <c r="F128" s="98">
        <f t="shared" si="21"/>
        <v>0.83868044619459647</v>
      </c>
      <c r="G128" s="92">
        <f>G98+G127</f>
        <v>839851805.55999994</v>
      </c>
      <c r="H128" s="98">
        <f t="shared" si="22"/>
        <v>0.82753520222628174</v>
      </c>
      <c r="I128" s="92">
        <f>I98+I127</f>
        <v>325527638.33000004</v>
      </c>
      <c r="J128" s="190">
        <f t="shared" si="23"/>
        <v>0.3207537070614957</v>
      </c>
      <c r="K128" s="92">
        <f>K98+K127</f>
        <v>294096993.77999997</v>
      </c>
      <c r="L128" s="44">
        <v>0.30798812725535973</v>
      </c>
      <c r="M128" s="162">
        <f>+I128/K128-1</f>
        <v>0.10687169612319081</v>
      </c>
      <c r="P128" s="426"/>
    </row>
    <row r="129" spans="1:16" s="6" customFormat="1" ht="19.5" customHeight="1" thickBot="1" x14ac:dyDescent="0.25">
      <c r="A129" s="5"/>
      <c r="B129" s="4" t="s">
        <v>298</v>
      </c>
      <c r="C129" s="182">
        <f>+C11+C57+C61+C128</f>
        <v>1996110606.4500003</v>
      </c>
      <c r="D129" s="173">
        <f>+D11+D57+D61+D128</f>
        <v>2008914434.2500002</v>
      </c>
      <c r="E129" s="174">
        <f>+E11+E57+E61+E128</f>
        <v>1526806354.3800001</v>
      </c>
      <c r="F129" s="202">
        <f t="shared" si="21"/>
        <v>0.76001562254193855</v>
      </c>
      <c r="G129" s="174">
        <f>+G11+G57+G61+G128</f>
        <v>1495331119.6900001</v>
      </c>
      <c r="H129" s="202">
        <f t="shared" si="22"/>
        <v>0.74434783990601405</v>
      </c>
      <c r="I129" s="174">
        <f>+I11+I57+I61+I128</f>
        <v>549889230.07000005</v>
      </c>
      <c r="J129" s="194">
        <f t="shared" si="23"/>
        <v>0.27372456521538879</v>
      </c>
      <c r="K129" s="165">
        <f>+K11+K57+K61+K128</f>
        <v>522481138.98999995</v>
      </c>
      <c r="L129" s="211">
        <v>0.27370892573448241</v>
      </c>
      <c r="M129" s="164">
        <f>+I129/K129-1</f>
        <v>5.2457570301929435E-2</v>
      </c>
      <c r="N129" s="14"/>
      <c r="P129" s="428"/>
    </row>
    <row r="130" spans="1:16" x14ac:dyDescent="0.2">
      <c r="P130" s="427"/>
    </row>
    <row r="131" spans="1:16" x14ac:dyDescent="0.2">
      <c r="P131" s="427"/>
    </row>
    <row r="132" spans="1:16" x14ac:dyDescent="0.2">
      <c r="P132" s="427"/>
    </row>
    <row r="133" spans="1:16" x14ac:dyDescent="0.2">
      <c r="C133" s="414"/>
      <c r="D133" s="414"/>
      <c r="E133" s="414"/>
      <c r="F133" s="522"/>
      <c r="G133" s="414"/>
      <c r="H133" s="522"/>
      <c r="I133" s="414"/>
      <c r="J133" s="522"/>
      <c r="K133" s="414"/>
      <c r="P133" s="426"/>
    </row>
    <row r="134" spans="1:16" x14ac:dyDescent="0.2">
      <c r="C134" s="47"/>
      <c r="D134" s="47"/>
      <c r="P134" s="427"/>
    </row>
    <row r="135" spans="1:16" x14ac:dyDescent="0.2">
      <c r="I135" s="415"/>
      <c r="K135" s="415"/>
      <c r="P135" s="427"/>
    </row>
    <row r="136" spans="1:16" x14ac:dyDescent="0.2">
      <c r="P136" s="427"/>
    </row>
    <row r="137" spans="1:16" x14ac:dyDescent="0.2">
      <c r="P137" s="427"/>
    </row>
    <row r="138" spans="1:16" x14ac:dyDescent="0.2">
      <c r="P138" s="427"/>
    </row>
    <row r="139" spans="1:16" x14ac:dyDescent="0.2">
      <c r="P139" s="427"/>
    </row>
    <row r="140" spans="1:16" x14ac:dyDescent="0.2">
      <c r="P140" s="427"/>
    </row>
    <row r="141" spans="1:16" x14ac:dyDescent="0.2">
      <c r="C141" s="47"/>
      <c r="D141" s="405"/>
      <c r="P141" s="427"/>
    </row>
    <row r="142" spans="1:16" x14ac:dyDescent="0.2">
      <c r="P142" s="427"/>
    </row>
    <row r="143" spans="1:16" x14ac:dyDescent="0.2">
      <c r="P143" s="427"/>
    </row>
    <row r="144" spans="1:16" x14ac:dyDescent="0.2">
      <c r="P144" s="426"/>
    </row>
    <row r="145" spans="16:16" x14ac:dyDescent="0.2">
      <c r="P145" s="426"/>
    </row>
    <row r="146" spans="16:16" x14ac:dyDescent="0.2">
      <c r="P146" s="426"/>
    </row>
    <row r="147" spans="16:16" x14ac:dyDescent="0.2">
      <c r="P147" s="426"/>
    </row>
    <row r="148" spans="16:16" x14ac:dyDescent="0.2">
      <c r="P148" s="426"/>
    </row>
    <row r="149" spans="16:16" x14ac:dyDescent="0.2">
      <c r="P149" s="427"/>
    </row>
    <row r="150" spans="16:16" x14ac:dyDescent="0.2">
      <c r="P150" s="427"/>
    </row>
    <row r="151" spans="16:16" x14ac:dyDescent="0.2">
      <c r="P151" s="427"/>
    </row>
    <row r="152" spans="16:16" x14ac:dyDescent="0.2">
      <c r="P152" s="427"/>
    </row>
    <row r="153" spans="16:16" x14ac:dyDescent="0.2">
      <c r="P153" s="427"/>
    </row>
    <row r="154" spans="16:16" x14ac:dyDescent="0.2">
      <c r="P154" s="426"/>
    </row>
    <row r="155" spans="16:16" x14ac:dyDescent="0.2">
      <c r="P155" s="426"/>
    </row>
    <row r="156" spans="16:16" x14ac:dyDescent="0.2">
      <c r="P156" s="427"/>
    </row>
    <row r="157" spans="16:16" x14ac:dyDescent="0.2">
      <c r="P157" s="426"/>
    </row>
    <row r="158" spans="16:16" x14ac:dyDescent="0.2">
      <c r="P158" s="427"/>
    </row>
    <row r="159" spans="16:16" x14ac:dyDescent="0.2">
      <c r="P159" s="426"/>
    </row>
    <row r="160" spans="16:16" x14ac:dyDescent="0.2">
      <c r="P160" s="427"/>
    </row>
    <row r="161" spans="16:16" x14ac:dyDescent="0.2">
      <c r="P161" s="427"/>
    </row>
    <row r="162" spans="16:16" x14ac:dyDescent="0.2">
      <c r="P162" s="427"/>
    </row>
    <row r="163" spans="16:16" x14ac:dyDescent="0.2">
      <c r="P163" s="426"/>
    </row>
    <row r="164" spans="16:16" x14ac:dyDescent="0.2">
      <c r="P164" s="427"/>
    </row>
    <row r="165" spans="16:16" x14ac:dyDescent="0.2">
      <c r="P165" s="427"/>
    </row>
    <row r="166" spans="16:16" x14ac:dyDescent="0.2">
      <c r="P166" s="427"/>
    </row>
    <row r="167" spans="16:16" x14ac:dyDescent="0.2">
      <c r="P167" s="427"/>
    </row>
    <row r="168" spans="16:16" x14ac:dyDescent="0.2">
      <c r="P168" s="427"/>
    </row>
    <row r="169" spans="16:16" x14ac:dyDescent="0.2">
      <c r="P169" s="427"/>
    </row>
    <row r="170" spans="16:16" x14ac:dyDescent="0.2">
      <c r="P170" s="427"/>
    </row>
    <row r="171" spans="16:16" x14ac:dyDescent="0.2">
      <c r="P171" s="427"/>
    </row>
    <row r="172" spans="16:16" x14ac:dyDescent="0.2">
      <c r="P172" s="427"/>
    </row>
    <row r="173" spans="16:16" x14ac:dyDescent="0.2">
      <c r="P173" s="427"/>
    </row>
    <row r="174" spans="16:16" x14ac:dyDescent="0.2">
      <c r="P174" s="427"/>
    </row>
    <row r="175" spans="16:16" x14ac:dyDescent="0.2">
      <c r="P175" s="427"/>
    </row>
    <row r="176" spans="16:16" x14ac:dyDescent="0.2">
      <c r="P176" s="427"/>
    </row>
    <row r="177" spans="16:16" x14ac:dyDescent="0.2">
      <c r="P177" s="427"/>
    </row>
    <row r="178" spans="16:16" x14ac:dyDescent="0.2">
      <c r="P178" s="427"/>
    </row>
    <row r="179" spans="16:16" x14ac:dyDescent="0.2">
      <c r="P179" s="427"/>
    </row>
    <row r="180" spans="16:16" x14ac:dyDescent="0.2">
      <c r="P180" s="426"/>
    </row>
    <row r="181" spans="16:16" x14ac:dyDescent="0.2">
      <c r="P181" s="427"/>
    </row>
    <row r="182" spans="16:16" x14ac:dyDescent="0.2">
      <c r="P182" s="427"/>
    </row>
    <row r="183" spans="16:16" x14ac:dyDescent="0.2">
      <c r="P183" s="427"/>
    </row>
    <row r="184" spans="16:16" x14ac:dyDescent="0.2">
      <c r="P184" s="427"/>
    </row>
    <row r="185" spans="16:16" x14ac:dyDescent="0.2">
      <c r="P185" s="427"/>
    </row>
    <row r="186" spans="16:16" x14ac:dyDescent="0.2">
      <c r="P186" s="427"/>
    </row>
    <row r="187" spans="16:16" x14ac:dyDescent="0.2">
      <c r="P187" s="427"/>
    </row>
    <row r="188" spans="16:16" x14ac:dyDescent="0.2">
      <c r="P188" s="427"/>
    </row>
    <row r="189" spans="16:16" x14ac:dyDescent="0.2">
      <c r="P189" s="427"/>
    </row>
    <row r="190" spans="16:16" x14ac:dyDescent="0.2">
      <c r="P190" s="427"/>
    </row>
    <row r="191" spans="16:16" x14ac:dyDescent="0.2">
      <c r="P191" s="427"/>
    </row>
    <row r="192" spans="16:16" x14ac:dyDescent="0.2">
      <c r="P192" s="427"/>
    </row>
    <row r="193" spans="16:16" x14ac:dyDescent="0.2">
      <c r="P193" s="427"/>
    </row>
    <row r="194" spans="16:16" x14ac:dyDescent="0.2">
      <c r="P194" s="427"/>
    </row>
    <row r="195" spans="16:16" x14ac:dyDescent="0.2">
      <c r="P195" s="427"/>
    </row>
    <row r="196" spans="16:16" x14ac:dyDescent="0.2">
      <c r="P196" s="427"/>
    </row>
    <row r="197" spans="16:16" x14ac:dyDescent="0.2">
      <c r="P197" s="427"/>
    </row>
    <row r="198" spans="16:16" x14ac:dyDescent="0.2">
      <c r="P198" s="427"/>
    </row>
    <row r="199" spans="16:16" x14ac:dyDescent="0.2">
      <c r="P199" s="427"/>
    </row>
    <row r="200" spans="16:16" x14ac:dyDescent="0.2">
      <c r="P200" s="427"/>
    </row>
    <row r="201" spans="16:16" x14ac:dyDescent="0.2">
      <c r="P201" s="427"/>
    </row>
    <row r="202" spans="16:16" x14ac:dyDescent="0.2">
      <c r="P202" s="426"/>
    </row>
    <row r="203" spans="16:16" x14ac:dyDescent="0.2">
      <c r="P203" s="426"/>
    </row>
    <row r="204" spans="16:16" x14ac:dyDescent="0.2">
      <c r="P204" s="426"/>
    </row>
    <row r="205" spans="16:16" x14ac:dyDescent="0.2">
      <c r="P205" s="427"/>
    </row>
    <row r="206" spans="16:16" x14ac:dyDescent="0.2">
      <c r="P206" s="427"/>
    </row>
    <row r="207" spans="16:16" x14ac:dyDescent="0.2">
      <c r="P207" s="427"/>
    </row>
    <row r="208" spans="16:16" x14ac:dyDescent="0.2">
      <c r="P208" s="427"/>
    </row>
    <row r="209" spans="16:16" x14ac:dyDescent="0.2">
      <c r="P209" s="427"/>
    </row>
    <row r="210" spans="16:16" x14ac:dyDescent="0.2">
      <c r="P210" s="427"/>
    </row>
    <row r="211" spans="16:16" x14ac:dyDescent="0.2">
      <c r="P211" s="427"/>
    </row>
    <row r="212" spans="16:16" x14ac:dyDescent="0.2">
      <c r="P212" s="426"/>
    </row>
    <row r="213" spans="16:16" x14ac:dyDescent="0.2">
      <c r="P213" s="426"/>
    </row>
    <row r="214" spans="16:16" x14ac:dyDescent="0.2">
      <c r="P214" s="426"/>
    </row>
    <row r="215" spans="16:16" x14ac:dyDescent="0.2">
      <c r="P215" s="427"/>
    </row>
    <row r="216" spans="16:16" x14ac:dyDescent="0.2">
      <c r="P216" s="427"/>
    </row>
  </sheetData>
  <sortState ref="B16:N18">
    <sortCondition ref="N16:N18"/>
  </sortState>
  <mergeCells count="4">
    <mergeCell ref="K2:L2"/>
    <mergeCell ref="K64:L64"/>
    <mergeCell ref="D2:J2"/>
    <mergeCell ref="D64:J64"/>
  </mergeCells>
  <hyperlinks>
    <hyperlink ref="B89" r:id="rId1"/>
  </hyperlinks>
  <printOptions horizontalCentered="1"/>
  <pageMargins left="0.51181102362204722" right="0.31496062992125984" top="1.1417322834645669" bottom="0.74803149606299213" header="0.51181102362204722" footer="0.31496062992125984"/>
  <pageSetup paperSize="9" scale="67" orientation="portrait" r:id="rId2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Fiscal</oddHeader>
  </headerFooter>
  <rowBreaks count="1" manualBreakCount="1">
    <brk id="6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P132"/>
  <sheetViews>
    <sheetView zoomScale="85" zoomScaleNormal="85" workbookViewId="0">
      <selection activeCell="A2" sqref="A2"/>
    </sheetView>
  </sheetViews>
  <sheetFormatPr defaultColWidth="11.42578125" defaultRowHeight="12.75" x14ac:dyDescent="0.2"/>
  <cols>
    <col min="1" max="1" width="0.7109375" customWidth="1"/>
    <col min="2" max="2" width="31.7109375" customWidth="1"/>
    <col min="3" max="3" width="13.5703125" customWidth="1"/>
    <col min="4" max="4" width="13.7109375" customWidth="1"/>
    <col min="5" max="5" width="11.28515625" customWidth="1"/>
    <col min="6" max="6" width="6.28515625" style="105" customWidth="1"/>
    <col min="7" max="7" width="12.28515625" customWidth="1"/>
    <col min="8" max="8" width="8.140625" style="105" customWidth="1"/>
    <col min="9" max="9" width="12.5703125" customWidth="1"/>
    <col min="10" max="10" width="8.42578125" style="105" customWidth="1"/>
    <col min="11" max="11" width="11.140625" customWidth="1"/>
    <col min="12" max="12" width="6.28515625" style="105" bestFit="1" customWidth="1"/>
    <col min="13" max="13" width="6.85546875" style="105" bestFit="1" customWidth="1"/>
    <col min="14" max="14" width="15.42578125" style="64" bestFit="1" customWidth="1"/>
    <col min="15" max="15" width="12.140625" customWidth="1"/>
    <col min="16" max="16" width="11.7109375" bestFit="1" customWidth="1"/>
  </cols>
  <sheetData>
    <row r="2" spans="1:14" ht="15" x14ac:dyDescent="0.25">
      <c r="A2" s="7" t="s">
        <v>239</v>
      </c>
      <c r="F2"/>
      <c r="H2"/>
      <c r="J2"/>
      <c r="L2"/>
      <c r="M2"/>
      <c r="N2"/>
    </row>
    <row r="3" spans="1:14" x14ac:dyDescent="0.2">
      <c r="F3"/>
      <c r="H3"/>
      <c r="J3"/>
      <c r="L3"/>
      <c r="M3"/>
      <c r="N3"/>
    </row>
    <row r="4" spans="1:14" x14ac:dyDescent="0.2">
      <c r="F4"/>
      <c r="H4"/>
      <c r="J4"/>
      <c r="L4"/>
      <c r="M4"/>
      <c r="N4"/>
    </row>
    <row r="5" spans="1:14" ht="15" customHeight="1" x14ac:dyDescent="0.2">
      <c r="F5"/>
      <c r="H5"/>
      <c r="J5"/>
      <c r="L5"/>
      <c r="M5"/>
      <c r="N5"/>
    </row>
    <row r="6" spans="1:14" ht="15" customHeight="1" x14ac:dyDescent="0.2">
      <c r="F6"/>
      <c r="H6"/>
      <c r="J6"/>
      <c r="L6"/>
      <c r="M6"/>
      <c r="N6"/>
    </row>
    <row r="7" spans="1:14" ht="15" customHeight="1" x14ac:dyDescent="0.2">
      <c r="F7"/>
      <c r="H7"/>
      <c r="J7"/>
      <c r="L7"/>
      <c r="M7"/>
      <c r="N7"/>
    </row>
    <row r="8" spans="1:14" ht="15" customHeight="1" x14ac:dyDescent="0.2">
      <c r="F8"/>
      <c r="H8"/>
      <c r="J8"/>
      <c r="L8"/>
      <c r="M8"/>
      <c r="N8"/>
    </row>
    <row r="9" spans="1:14" ht="15" customHeight="1" x14ac:dyDescent="0.2">
      <c r="F9"/>
      <c r="H9"/>
      <c r="J9"/>
      <c r="L9"/>
      <c r="M9"/>
      <c r="N9"/>
    </row>
    <row r="10" spans="1:14" ht="15" customHeight="1" x14ac:dyDescent="0.2">
      <c r="F10"/>
      <c r="H10"/>
      <c r="J10"/>
      <c r="L10"/>
      <c r="M10"/>
      <c r="N10"/>
    </row>
    <row r="11" spans="1:14" ht="15" customHeight="1" x14ac:dyDescent="0.2">
      <c r="F11"/>
      <c r="H11"/>
      <c r="J11"/>
      <c r="L11"/>
      <c r="M11"/>
      <c r="N11"/>
    </row>
    <row r="12" spans="1:14" ht="15" customHeight="1" x14ac:dyDescent="0.2">
      <c r="F12"/>
      <c r="H12"/>
      <c r="J12"/>
      <c r="L12"/>
      <c r="M12"/>
      <c r="N12"/>
    </row>
    <row r="13" spans="1:14" ht="15" customHeight="1" x14ac:dyDescent="0.2">
      <c r="F13"/>
      <c r="H13"/>
      <c r="J13"/>
      <c r="L13"/>
      <c r="M13"/>
      <c r="N13"/>
    </row>
    <row r="14" spans="1:14" ht="15" customHeight="1" x14ac:dyDescent="0.2">
      <c r="F14"/>
      <c r="H14"/>
      <c r="J14"/>
      <c r="L14"/>
      <c r="M14"/>
      <c r="N14"/>
    </row>
    <row r="15" spans="1:14" ht="15" customHeight="1" x14ac:dyDescent="0.2">
      <c r="F15"/>
      <c r="H15"/>
      <c r="J15"/>
      <c r="L15"/>
      <c r="M15"/>
      <c r="N15"/>
    </row>
    <row r="16" spans="1:14" ht="15" customHeight="1" x14ac:dyDescent="0.2">
      <c r="F16"/>
      <c r="H16"/>
      <c r="J16"/>
      <c r="L16"/>
      <c r="M16"/>
      <c r="N16"/>
    </row>
    <row r="17" spans="6:14" ht="15" customHeight="1" x14ac:dyDescent="0.2">
      <c r="F17"/>
      <c r="H17"/>
      <c r="J17"/>
      <c r="L17"/>
      <c r="M17"/>
      <c r="N17"/>
    </row>
    <row r="18" spans="6:14" ht="15" customHeight="1" x14ac:dyDescent="0.2">
      <c r="F18"/>
      <c r="H18"/>
      <c r="J18"/>
      <c r="L18"/>
      <c r="M18"/>
      <c r="N18"/>
    </row>
    <row r="19" spans="6:14" ht="15" customHeight="1" x14ac:dyDescent="0.2">
      <c r="F19"/>
      <c r="H19"/>
      <c r="J19"/>
      <c r="L19"/>
      <c r="M19"/>
      <c r="N19"/>
    </row>
    <row r="20" spans="6:14" ht="15" customHeight="1" x14ac:dyDescent="0.2">
      <c r="F20"/>
      <c r="H20"/>
      <c r="J20"/>
      <c r="L20"/>
      <c r="M20"/>
      <c r="N20"/>
    </row>
    <row r="21" spans="6:14" ht="15" customHeight="1" x14ac:dyDescent="0.2">
      <c r="F21"/>
      <c r="H21"/>
      <c r="J21"/>
      <c r="L21"/>
      <c r="M21"/>
      <c r="N21"/>
    </row>
    <row r="22" spans="6:14" ht="15" customHeight="1" x14ac:dyDescent="0.2">
      <c r="F22"/>
      <c r="H22"/>
      <c r="J22"/>
      <c r="L22"/>
      <c r="M22"/>
      <c r="N22"/>
    </row>
    <row r="23" spans="6:14" ht="15" customHeight="1" x14ac:dyDescent="0.2">
      <c r="F23"/>
      <c r="H23"/>
      <c r="J23"/>
      <c r="L23"/>
      <c r="M23"/>
      <c r="N23"/>
    </row>
    <row r="24" spans="6:14" ht="15" customHeight="1" x14ac:dyDescent="0.2">
      <c r="F24"/>
      <c r="H24"/>
      <c r="J24"/>
      <c r="L24"/>
      <c r="M24"/>
      <c r="N24"/>
    </row>
    <row r="25" spans="6:14" ht="15" customHeight="1" x14ac:dyDescent="0.2">
      <c r="F25"/>
      <c r="H25"/>
      <c r="J25"/>
      <c r="L25"/>
      <c r="M25"/>
      <c r="N25"/>
    </row>
    <row r="26" spans="6:14" ht="15" customHeight="1" x14ac:dyDescent="0.2">
      <c r="F26"/>
      <c r="H26"/>
      <c r="J26"/>
      <c r="L26"/>
      <c r="M26"/>
      <c r="N26"/>
    </row>
    <row r="27" spans="6:14" ht="15" customHeight="1" x14ac:dyDescent="0.2">
      <c r="F27"/>
      <c r="H27"/>
      <c r="J27"/>
      <c r="L27"/>
      <c r="M27"/>
      <c r="N27"/>
    </row>
    <row r="28" spans="6:14" ht="15" customHeight="1" x14ac:dyDescent="0.2">
      <c r="F28"/>
      <c r="H28"/>
      <c r="J28"/>
      <c r="L28"/>
      <c r="M28"/>
      <c r="N28"/>
    </row>
    <row r="29" spans="6:14" ht="15" customHeight="1" x14ac:dyDescent="0.2">
      <c r="F29"/>
      <c r="H29"/>
      <c r="J29"/>
      <c r="L29"/>
      <c r="M29"/>
      <c r="N29"/>
    </row>
    <row r="30" spans="6:14" ht="15" customHeight="1" x14ac:dyDescent="0.2">
      <c r="F30"/>
      <c r="H30"/>
      <c r="J30"/>
      <c r="L30"/>
      <c r="M30"/>
      <c r="N30"/>
    </row>
    <row r="31" spans="6:14" ht="15" customHeight="1" x14ac:dyDescent="0.2">
      <c r="F31"/>
      <c r="H31"/>
      <c r="J31"/>
      <c r="L31"/>
      <c r="M31"/>
      <c r="N31"/>
    </row>
    <row r="32" spans="6:14" ht="15" customHeight="1" x14ac:dyDescent="0.2">
      <c r="F32"/>
      <c r="H32"/>
      <c r="J32"/>
      <c r="L32"/>
      <c r="M32"/>
      <c r="N32"/>
    </row>
    <row r="33" spans="6:14" ht="15" customHeight="1" x14ac:dyDescent="0.2">
      <c r="F33"/>
      <c r="H33"/>
      <c r="J33"/>
      <c r="L33"/>
      <c r="M33"/>
      <c r="N33"/>
    </row>
    <row r="34" spans="6:14" ht="15" customHeight="1" x14ac:dyDescent="0.2">
      <c r="F34"/>
      <c r="H34"/>
      <c r="J34"/>
      <c r="L34"/>
      <c r="M34"/>
      <c r="N34"/>
    </row>
    <row r="35" spans="6:14" ht="15" customHeight="1" x14ac:dyDescent="0.2">
      <c r="F35"/>
      <c r="H35"/>
      <c r="J35"/>
      <c r="L35"/>
      <c r="M35"/>
      <c r="N35"/>
    </row>
    <row r="36" spans="6:14" ht="15" customHeight="1" x14ac:dyDescent="0.2">
      <c r="F36"/>
      <c r="H36"/>
      <c r="J36"/>
      <c r="L36"/>
      <c r="M36"/>
      <c r="N36"/>
    </row>
    <row r="37" spans="6:14" ht="15" customHeight="1" x14ac:dyDescent="0.2">
      <c r="F37"/>
      <c r="H37"/>
      <c r="J37"/>
      <c r="L37"/>
      <c r="M37"/>
      <c r="N37"/>
    </row>
    <row r="38" spans="6:14" ht="15" customHeight="1" x14ac:dyDescent="0.2">
      <c r="F38"/>
      <c r="H38"/>
      <c r="J38"/>
      <c r="L38"/>
      <c r="M38"/>
      <c r="N38"/>
    </row>
    <row r="39" spans="6:14" ht="15" customHeight="1" x14ac:dyDescent="0.2">
      <c r="F39"/>
      <c r="H39"/>
      <c r="J39"/>
      <c r="L39"/>
      <c r="M39"/>
      <c r="N39"/>
    </row>
    <row r="40" spans="6:14" ht="15" customHeight="1" x14ac:dyDescent="0.2">
      <c r="F40"/>
      <c r="H40"/>
      <c r="J40"/>
      <c r="L40"/>
      <c r="M40"/>
      <c r="N40"/>
    </row>
    <row r="41" spans="6:14" ht="15" customHeight="1" x14ac:dyDescent="0.2">
      <c r="F41"/>
      <c r="H41"/>
      <c r="J41"/>
      <c r="L41"/>
      <c r="M41"/>
      <c r="N41"/>
    </row>
    <row r="42" spans="6:14" ht="15" customHeight="1" x14ac:dyDescent="0.2">
      <c r="F42"/>
      <c r="H42"/>
      <c r="J42"/>
      <c r="L42"/>
      <c r="M42"/>
      <c r="N42"/>
    </row>
    <row r="43" spans="6:14" ht="15" customHeight="1" x14ac:dyDescent="0.2">
      <c r="F43"/>
      <c r="H43"/>
      <c r="J43"/>
      <c r="L43"/>
      <c r="M43"/>
      <c r="N43"/>
    </row>
    <row r="44" spans="6:14" ht="15" customHeight="1" x14ac:dyDescent="0.2">
      <c r="F44"/>
      <c r="H44"/>
      <c r="J44"/>
      <c r="L44"/>
      <c r="M44"/>
      <c r="N44"/>
    </row>
    <row r="45" spans="6:14" ht="15" customHeight="1" x14ac:dyDescent="0.2">
      <c r="F45"/>
      <c r="H45"/>
      <c r="J45"/>
      <c r="L45"/>
      <c r="M45"/>
      <c r="N45"/>
    </row>
    <row r="46" spans="6:14" ht="15" customHeight="1" x14ac:dyDescent="0.2">
      <c r="F46"/>
      <c r="H46"/>
      <c r="J46"/>
      <c r="L46"/>
      <c r="M46"/>
      <c r="N46"/>
    </row>
    <row r="47" spans="6:14" x14ac:dyDescent="0.2">
      <c r="F47"/>
      <c r="H47"/>
      <c r="J47"/>
      <c r="L47"/>
      <c r="M47"/>
      <c r="N47"/>
    </row>
    <row r="48" spans="6:14" x14ac:dyDescent="0.2">
      <c r="F48"/>
      <c r="H48"/>
      <c r="J48"/>
      <c r="L48"/>
      <c r="M48"/>
      <c r="N48"/>
    </row>
    <row r="49" spans="3:16" x14ac:dyDescent="0.2">
      <c r="F49"/>
      <c r="H49"/>
      <c r="J49"/>
      <c r="L49"/>
      <c r="M49"/>
      <c r="N49"/>
    </row>
    <row r="50" spans="3:16" x14ac:dyDescent="0.2">
      <c r="F50"/>
      <c r="H50"/>
      <c r="J50"/>
      <c r="L50"/>
      <c r="M50"/>
      <c r="N50"/>
    </row>
    <row r="51" spans="3:16" x14ac:dyDescent="0.2">
      <c r="F51"/>
      <c r="H51"/>
      <c r="J51"/>
      <c r="L51"/>
      <c r="M51"/>
      <c r="N51"/>
    </row>
    <row r="52" spans="3:16" x14ac:dyDescent="0.2">
      <c r="F52"/>
      <c r="H52"/>
      <c r="J52"/>
      <c r="L52"/>
      <c r="M52"/>
      <c r="N52"/>
    </row>
    <row r="53" spans="3:16" x14ac:dyDescent="0.2">
      <c r="F53"/>
      <c r="H53"/>
      <c r="J53"/>
      <c r="L53"/>
      <c r="M53"/>
      <c r="N53"/>
    </row>
    <row r="54" spans="3:16" x14ac:dyDescent="0.2">
      <c r="F54"/>
      <c r="H54"/>
      <c r="J54"/>
      <c r="L54"/>
      <c r="M54"/>
      <c r="N54"/>
    </row>
    <row r="55" spans="3:16" x14ac:dyDescent="0.2">
      <c r="P55" s="427"/>
    </row>
    <row r="56" spans="3:16" x14ac:dyDescent="0.2">
      <c r="P56" s="427"/>
    </row>
    <row r="57" spans="3:16" x14ac:dyDescent="0.2">
      <c r="C57" s="47"/>
      <c r="D57" s="405"/>
      <c r="P57" s="427"/>
    </row>
    <row r="58" spans="3:16" x14ac:dyDescent="0.2">
      <c r="P58" s="427"/>
    </row>
    <row r="59" spans="3:16" x14ac:dyDescent="0.2">
      <c r="P59" s="427"/>
    </row>
    <row r="60" spans="3:16" x14ac:dyDescent="0.2">
      <c r="P60" s="426"/>
    </row>
    <row r="61" spans="3:16" x14ac:dyDescent="0.2">
      <c r="P61" s="426"/>
    </row>
    <row r="62" spans="3:16" x14ac:dyDescent="0.2">
      <c r="P62" s="426"/>
    </row>
    <row r="63" spans="3:16" x14ac:dyDescent="0.2">
      <c r="P63" s="426"/>
    </row>
    <row r="64" spans="3:16" x14ac:dyDescent="0.2">
      <c r="P64" s="426"/>
    </row>
    <row r="65" spans="16:16" customFormat="1" x14ac:dyDescent="0.2">
      <c r="P65" s="427"/>
    </row>
    <row r="66" spans="16:16" customFormat="1" x14ac:dyDescent="0.2">
      <c r="P66" s="427"/>
    </row>
    <row r="67" spans="16:16" customFormat="1" x14ac:dyDescent="0.2">
      <c r="P67" s="427"/>
    </row>
    <row r="68" spans="16:16" customFormat="1" x14ac:dyDescent="0.2">
      <c r="P68" s="427"/>
    </row>
    <row r="69" spans="16:16" customFormat="1" x14ac:dyDescent="0.2">
      <c r="P69" s="427"/>
    </row>
    <row r="70" spans="16:16" customFormat="1" x14ac:dyDescent="0.2">
      <c r="P70" s="426"/>
    </row>
    <row r="71" spans="16:16" customFormat="1" x14ac:dyDescent="0.2">
      <c r="P71" s="426"/>
    </row>
    <row r="72" spans="16:16" customFormat="1" x14ac:dyDescent="0.2">
      <c r="P72" s="427"/>
    </row>
    <row r="73" spans="16:16" customFormat="1" x14ac:dyDescent="0.2">
      <c r="P73" s="426"/>
    </row>
    <row r="74" spans="16:16" customFormat="1" x14ac:dyDescent="0.2">
      <c r="P74" s="427"/>
    </row>
    <row r="75" spans="16:16" customFormat="1" x14ac:dyDescent="0.2">
      <c r="P75" s="426"/>
    </row>
    <row r="76" spans="16:16" customFormat="1" x14ac:dyDescent="0.2">
      <c r="P76" s="427"/>
    </row>
    <row r="77" spans="16:16" customFormat="1" x14ac:dyDescent="0.2">
      <c r="P77" s="427"/>
    </row>
    <row r="78" spans="16:16" customFormat="1" x14ac:dyDescent="0.2">
      <c r="P78" s="427"/>
    </row>
    <row r="79" spans="16:16" customFormat="1" x14ac:dyDescent="0.2">
      <c r="P79" s="426"/>
    </row>
    <row r="80" spans="16:16" customFormat="1" x14ac:dyDescent="0.2">
      <c r="P80" s="427"/>
    </row>
    <row r="81" spans="16:16" customFormat="1" x14ac:dyDescent="0.2">
      <c r="P81" s="427"/>
    </row>
    <row r="82" spans="16:16" customFormat="1" x14ac:dyDescent="0.2">
      <c r="P82" s="427"/>
    </row>
    <row r="83" spans="16:16" customFormat="1" x14ac:dyDescent="0.2">
      <c r="P83" s="427"/>
    </row>
    <row r="84" spans="16:16" customFormat="1" x14ac:dyDescent="0.2">
      <c r="P84" s="427"/>
    </row>
    <row r="85" spans="16:16" customFormat="1" x14ac:dyDescent="0.2">
      <c r="P85" s="427"/>
    </row>
    <row r="86" spans="16:16" customFormat="1" x14ac:dyDescent="0.2">
      <c r="P86" s="427"/>
    </row>
    <row r="87" spans="16:16" customFormat="1" x14ac:dyDescent="0.2">
      <c r="P87" s="427"/>
    </row>
    <row r="88" spans="16:16" customFormat="1" x14ac:dyDescent="0.2">
      <c r="P88" s="427"/>
    </row>
    <row r="89" spans="16:16" customFormat="1" x14ac:dyDescent="0.2">
      <c r="P89" s="427"/>
    </row>
    <row r="90" spans="16:16" customFormat="1" x14ac:dyDescent="0.2">
      <c r="P90" s="427"/>
    </row>
    <row r="91" spans="16:16" customFormat="1" x14ac:dyDescent="0.2">
      <c r="P91" s="427"/>
    </row>
    <row r="92" spans="16:16" customFormat="1" x14ac:dyDescent="0.2">
      <c r="P92" s="427"/>
    </row>
    <row r="93" spans="16:16" customFormat="1" x14ac:dyDescent="0.2">
      <c r="P93" s="427"/>
    </row>
    <row r="94" spans="16:16" customFormat="1" x14ac:dyDescent="0.2">
      <c r="P94" s="427"/>
    </row>
    <row r="95" spans="16:16" customFormat="1" x14ac:dyDescent="0.2">
      <c r="P95" s="427"/>
    </row>
    <row r="96" spans="16:16" customFormat="1" x14ac:dyDescent="0.2">
      <c r="P96" s="426"/>
    </row>
    <row r="97" spans="16:16" customFormat="1" x14ac:dyDescent="0.2">
      <c r="P97" s="427"/>
    </row>
    <row r="98" spans="16:16" customFormat="1" x14ac:dyDescent="0.2">
      <c r="P98" s="427"/>
    </row>
    <row r="99" spans="16:16" customFormat="1" x14ac:dyDescent="0.2">
      <c r="P99" s="427"/>
    </row>
    <row r="100" spans="16:16" customFormat="1" x14ac:dyDescent="0.2">
      <c r="P100" s="427"/>
    </row>
    <row r="101" spans="16:16" customFormat="1" x14ac:dyDescent="0.2">
      <c r="P101" s="427"/>
    </row>
    <row r="102" spans="16:16" customFormat="1" x14ac:dyDescent="0.2">
      <c r="P102" s="427"/>
    </row>
    <row r="103" spans="16:16" customFormat="1" x14ac:dyDescent="0.2">
      <c r="P103" s="427"/>
    </row>
    <row r="104" spans="16:16" customFormat="1" x14ac:dyDescent="0.2">
      <c r="P104" s="427"/>
    </row>
    <row r="105" spans="16:16" customFormat="1" x14ac:dyDescent="0.2">
      <c r="P105" s="427"/>
    </row>
    <row r="106" spans="16:16" customFormat="1" x14ac:dyDescent="0.2">
      <c r="P106" s="427"/>
    </row>
    <row r="107" spans="16:16" customFormat="1" x14ac:dyDescent="0.2">
      <c r="P107" s="427"/>
    </row>
    <row r="108" spans="16:16" customFormat="1" x14ac:dyDescent="0.2">
      <c r="P108" s="427"/>
    </row>
    <row r="109" spans="16:16" customFormat="1" x14ac:dyDescent="0.2">
      <c r="P109" s="427"/>
    </row>
    <row r="110" spans="16:16" customFormat="1" x14ac:dyDescent="0.2">
      <c r="P110" s="427"/>
    </row>
    <row r="111" spans="16:16" customFormat="1" x14ac:dyDescent="0.2">
      <c r="P111" s="427"/>
    </row>
    <row r="112" spans="16:16" customFormat="1" x14ac:dyDescent="0.2">
      <c r="P112" s="427"/>
    </row>
    <row r="113" spans="16:16" customFormat="1" x14ac:dyDescent="0.2">
      <c r="P113" s="427"/>
    </row>
    <row r="114" spans="16:16" customFormat="1" x14ac:dyDescent="0.2">
      <c r="P114" s="427"/>
    </row>
    <row r="115" spans="16:16" customFormat="1" x14ac:dyDescent="0.2">
      <c r="P115" s="427"/>
    </row>
    <row r="116" spans="16:16" customFormat="1" x14ac:dyDescent="0.2">
      <c r="P116" s="427"/>
    </row>
    <row r="117" spans="16:16" customFormat="1" x14ac:dyDescent="0.2">
      <c r="P117" s="427"/>
    </row>
    <row r="118" spans="16:16" customFormat="1" x14ac:dyDescent="0.2">
      <c r="P118" s="426"/>
    </row>
    <row r="119" spans="16:16" customFormat="1" x14ac:dyDescent="0.2">
      <c r="P119" s="426"/>
    </row>
    <row r="120" spans="16:16" customFormat="1" x14ac:dyDescent="0.2">
      <c r="P120" s="426"/>
    </row>
    <row r="121" spans="16:16" customFormat="1" x14ac:dyDescent="0.2">
      <c r="P121" s="427"/>
    </row>
    <row r="122" spans="16:16" customFormat="1" x14ac:dyDescent="0.2">
      <c r="P122" s="427"/>
    </row>
    <row r="123" spans="16:16" customFormat="1" x14ac:dyDescent="0.2">
      <c r="P123" s="427"/>
    </row>
    <row r="124" spans="16:16" customFormat="1" x14ac:dyDescent="0.2">
      <c r="P124" s="427"/>
    </row>
    <row r="125" spans="16:16" customFormat="1" x14ac:dyDescent="0.2">
      <c r="P125" s="427"/>
    </row>
    <row r="126" spans="16:16" customFormat="1" x14ac:dyDescent="0.2">
      <c r="P126" s="427"/>
    </row>
    <row r="127" spans="16:16" customFormat="1" x14ac:dyDescent="0.2">
      <c r="P127" s="427"/>
    </row>
    <row r="128" spans="16:16" customFormat="1" x14ac:dyDescent="0.2">
      <c r="P128" s="426"/>
    </row>
    <row r="129" spans="16:16" customFormat="1" x14ac:dyDescent="0.2">
      <c r="P129" s="426"/>
    </row>
    <row r="130" spans="16:16" customFormat="1" x14ac:dyDescent="0.2">
      <c r="P130" s="426"/>
    </row>
    <row r="131" spans="16:16" customFormat="1" x14ac:dyDescent="0.2">
      <c r="P131" s="427"/>
    </row>
    <row r="132" spans="16:16" customFormat="1" x14ac:dyDescent="0.2">
      <c r="P132" s="427"/>
    </row>
  </sheetData>
  <printOptions horizontalCentered="1"/>
  <pageMargins left="0.51181102362204722" right="0.31496062992125984" top="1.1417322834645669" bottom="0.74803149606299213" header="0.51181102362204722" footer="0.31496062992125984"/>
  <pageSetup paperSize="9" scale="67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Fiscal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rgb="FF92D050"/>
  </sheetPr>
  <dimension ref="A1:R161"/>
  <sheetViews>
    <sheetView tabSelected="1" topLeftCell="B2" zoomScale="84" zoomScaleNormal="84" workbookViewId="0">
      <selection activeCell="B8" sqref="B8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105" customWidth="1"/>
    <col min="7" max="7" width="12.7109375" customWidth="1"/>
    <col min="8" max="8" width="6.7109375" style="105" customWidth="1"/>
    <col min="9" max="9" width="12.7109375" customWidth="1"/>
    <col min="10" max="10" width="6.7109375" style="105" customWidth="1"/>
    <col min="11" max="11" width="15.42578125" bestFit="1" customWidth="1"/>
    <col min="12" max="12" width="6" style="105" bestFit="1" customWidth="1"/>
    <col min="13" max="13" width="8.85546875" style="105" bestFit="1" customWidth="1"/>
    <col min="14" max="14" width="16.5703125" bestFit="1" customWidth="1"/>
    <col min="15" max="15" width="20.42578125" style="299" bestFit="1" customWidth="1"/>
    <col min="16" max="18" width="15.5703125" bestFit="1" customWidth="1"/>
  </cols>
  <sheetData>
    <row r="1" spans="1:16" ht="15" customHeight="1" thickBot="1" x14ac:dyDescent="0.3">
      <c r="A1" s="7" t="s">
        <v>19</v>
      </c>
      <c r="K1" s="105"/>
    </row>
    <row r="2" spans="1:16" ht="12.75" customHeight="1" x14ac:dyDescent="0.2">
      <c r="A2" s="8" t="s">
        <v>456</v>
      </c>
      <c r="C2" s="183" t="s">
        <v>501</v>
      </c>
      <c r="D2" s="588" t="s">
        <v>568</v>
      </c>
      <c r="E2" s="586"/>
      <c r="F2" s="586"/>
      <c r="G2" s="586"/>
      <c r="H2" s="586"/>
      <c r="I2" s="586"/>
      <c r="J2" s="587"/>
      <c r="K2" s="582" t="s">
        <v>569</v>
      </c>
      <c r="L2" s="583"/>
      <c r="M2" s="228"/>
      <c r="O2"/>
    </row>
    <row r="3" spans="1:16" ht="12.75" customHeight="1" x14ac:dyDescent="0.2">
      <c r="A3" s="8" t="s">
        <v>480</v>
      </c>
      <c r="C3" s="176" t="s">
        <v>466</v>
      </c>
      <c r="D3" s="166">
        <v>2</v>
      </c>
      <c r="E3" s="95">
        <v>3</v>
      </c>
      <c r="F3" s="96" t="s">
        <v>39</v>
      </c>
      <c r="G3" s="95">
        <v>4</v>
      </c>
      <c r="H3" s="96" t="s">
        <v>40</v>
      </c>
      <c r="I3" s="95">
        <v>5</v>
      </c>
      <c r="J3" s="167" t="s">
        <v>41</v>
      </c>
      <c r="K3" s="95" t="s">
        <v>42</v>
      </c>
      <c r="L3" s="16" t="s">
        <v>43</v>
      </c>
      <c r="M3" s="157" t="s">
        <v>368</v>
      </c>
      <c r="O3"/>
    </row>
    <row r="4" spans="1:16" ht="14.1" customHeight="1" x14ac:dyDescent="0.2">
      <c r="A4" s="1"/>
      <c r="B4" s="2" t="s">
        <v>442</v>
      </c>
      <c r="C4" s="293" t="s">
        <v>13</v>
      </c>
      <c r="D4" s="294" t="s">
        <v>14</v>
      </c>
      <c r="E4" s="97" t="s">
        <v>15</v>
      </c>
      <c r="F4" s="97" t="s">
        <v>18</v>
      </c>
      <c r="G4" s="97" t="s">
        <v>16</v>
      </c>
      <c r="H4" s="97" t="s">
        <v>18</v>
      </c>
      <c r="I4" s="97" t="s">
        <v>17</v>
      </c>
      <c r="J4" s="128" t="s">
        <v>18</v>
      </c>
      <c r="K4" s="97" t="s">
        <v>17</v>
      </c>
      <c r="L4" s="12" t="s">
        <v>18</v>
      </c>
      <c r="M4" s="291" t="s">
        <v>540</v>
      </c>
      <c r="O4"/>
    </row>
    <row r="5" spans="1:16" ht="14.1" customHeight="1" x14ac:dyDescent="0.2">
      <c r="A5" s="17" t="s">
        <v>56</v>
      </c>
      <c r="B5" s="13" t="s">
        <v>99</v>
      </c>
      <c r="C5" s="230">
        <v>199301489.00999999</v>
      </c>
      <c r="D5" s="237">
        <v>199301489.00999999</v>
      </c>
      <c r="E5" s="33">
        <v>138489605.41</v>
      </c>
      <c r="F5" s="86">
        <f>+E5/D5</f>
        <v>0.69487491587707728</v>
      </c>
      <c r="G5" s="33">
        <v>138489605.41</v>
      </c>
      <c r="H5" s="86">
        <f>+G5/D5</f>
        <v>0.69487491587707728</v>
      </c>
      <c r="I5" s="33">
        <v>138489605.41</v>
      </c>
      <c r="J5" s="193">
        <f>+I5/D5</f>
        <v>0.69487491587707728</v>
      </c>
      <c r="K5" s="473">
        <v>110705232.16</v>
      </c>
      <c r="L5" s="199">
        <v>0.6279701816778801</v>
      </c>
      <c r="M5" s="185">
        <f>+I5/K5-1</f>
        <v>0.25097615268846396</v>
      </c>
      <c r="O5"/>
    </row>
    <row r="6" spans="1:16" ht="14.1" customHeight="1" x14ac:dyDescent="0.2">
      <c r="A6" s="18">
        <v>0</v>
      </c>
      <c r="B6" s="2" t="s">
        <v>99</v>
      </c>
      <c r="C6" s="232">
        <f>SUBTOTAL(9,C5:C5)</f>
        <v>199301489.00999999</v>
      </c>
      <c r="D6" s="239">
        <f>SUBTOTAL(9,D5:D5)</f>
        <v>199301489.00999999</v>
      </c>
      <c r="E6" s="234">
        <f>SUBTOTAL(9,E5:E5)</f>
        <v>138489605.41</v>
      </c>
      <c r="F6" s="98">
        <f t="shared" ref="F6:F75" si="0">+E6/D6</f>
        <v>0.69487491587707728</v>
      </c>
      <c r="G6" s="234">
        <f>SUBTOTAL(9,G5:G5)</f>
        <v>138489605.41</v>
      </c>
      <c r="H6" s="98">
        <f t="shared" ref="H6:H75" si="1">+G6/D6</f>
        <v>0.69487491587707728</v>
      </c>
      <c r="I6" s="234">
        <f>SUBTOTAL(9,I5:I5)</f>
        <v>138489605.41</v>
      </c>
      <c r="J6" s="190">
        <f t="shared" ref="J6:J75" si="2">+I6/D6</f>
        <v>0.69487491587707728</v>
      </c>
      <c r="K6" s="92">
        <f>SUBTOTAL(9,K5:K5)</f>
        <v>110705232.16</v>
      </c>
      <c r="L6" s="44">
        <v>0.6279701816778801</v>
      </c>
      <c r="M6" s="162">
        <f t="shared" ref="M6:M76" si="3">+I6/K6-1</f>
        <v>0.25097615268846396</v>
      </c>
      <c r="O6"/>
    </row>
    <row r="7" spans="1:16" ht="14.1" customHeight="1" x14ac:dyDescent="0.2">
      <c r="A7" s="38" t="s">
        <v>57</v>
      </c>
      <c r="B7" s="39" t="s">
        <v>578</v>
      </c>
      <c r="C7" s="230">
        <v>7623547.1299999999</v>
      </c>
      <c r="D7" s="237">
        <v>8916692.1500000004</v>
      </c>
      <c r="E7" s="33">
        <v>3739965.65</v>
      </c>
      <c r="F7" s="49">
        <f t="shared" si="0"/>
        <v>0.41943420128057241</v>
      </c>
      <c r="G7" s="33">
        <v>3535423.04</v>
      </c>
      <c r="H7" s="49">
        <f t="shared" si="1"/>
        <v>0.39649490870894316</v>
      </c>
      <c r="I7" s="33">
        <v>2892995.82</v>
      </c>
      <c r="J7" s="172">
        <f t="shared" si="2"/>
        <v>0.32444720209388406</v>
      </c>
      <c r="K7" s="470">
        <v>2629958.5099999998</v>
      </c>
      <c r="L7" s="199">
        <v>0.29381211982339267</v>
      </c>
      <c r="M7" s="159">
        <f t="shared" si="3"/>
        <v>0.10001576412701652</v>
      </c>
    </row>
    <row r="8" spans="1:16" ht="14.1" customHeight="1" x14ac:dyDescent="0.2">
      <c r="A8" s="40" t="s">
        <v>58</v>
      </c>
      <c r="B8" s="41" t="s">
        <v>110</v>
      </c>
      <c r="C8" s="230">
        <v>167280142.05000001</v>
      </c>
      <c r="D8" s="237">
        <v>175020540.02000001</v>
      </c>
      <c r="E8" s="33">
        <v>61057633.170000002</v>
      </c>
      <c r="F8" s="326">
        <f t="shared" si="0"/>
        <v>0.34885981475672972</v>
      </c>
      <c r="G8" s="33">
        <v>59551128.229999997</v>
      </c>
      <c r="H8" s="326">
        <f t="shared" si="1"/>
        <v>0.3402522253856316</v>
      </c>
      <c r="I8" s="33">
        <v>52443713.729999997</v>
      </c>
      <c r="J8" s="199">
        <f t="shared" si="2"/>
        <v>0.29964319458737315</v>
      </c>
      <c r="K8" s="471">
        <v>54408885.159999996</v>
      </c>
      <c r="L8" s="199">
        <v>0.30681316134456565</v>
      </c>
      <c r="M8" s="273">
        <f t="shared" si="3"/>
        <v>-3.6118575563918065E-2</v>
      </c>
      <c r="N8" s="54" t="s">
        <v>154</v>
      </c>
    </row>
    <row r="9" spans="1:16" ht="14.1" customHeight="1" x14ac:dyDescent="0.2">
      <c r="A9" s="40" t="s">
        <v>59</v>
      </c>
      <c r="B9" s="41" t="s">
        <v>126</v>
      </c>
      <c r="C9" s="230">
        <v>51836587</v>
      </c>
      <c r="D9" s="237">
        <v>51836587</v>
      </c>
      <c r="E9" s="33">
        <v>0</v>
      </c>
      <c r="F9" s="326">
        <f t="shared" si="0"/>
        <v>0</v>
      </c>
      <c r="G9" s="33">
        <v>0</v>
      </c>
      <c r="H9" s="326">
        <f t="shared" si="1"/>
        <v>0</v>
      </c>
      <c r="I9" s="33">
        <v>0</v>
      </c>
      <c r="J9" s="199">
        <f t="shared" si="2"/>
        <v>0</v>
      </c>
      <c r="K9" s="471">
        <v>2836904.92</v>
      </c>
      <c r="L9" s="199">
        <v>3.8074820012548943E-2</v>
      </c>
      <c r="M9" s="159">
        <f t="shared" si="3"/>
        <v>-1</v>
      </c>
      <c r="O9" s="322"/>
    </row>
    <row r="10" spans="1:16" ht="14.1" customHeight="1" x14ac:dyDescent="0.2">
      <c r="A10" s="40">
        <v>134</v>
      </c>
      <c r="B10" s="41" t="s">
        <v>502</v>
      </c>
      <c r="C10" s="230">
        <v>15868431.810000001</v>
      </c>
      <c r="D10" s="237">
        <v>19975569.030000001</v>
      </c>
      <c r="E10" s="33">
        <v>15129021.42</v>
      </c>
      <c r="F10" s="326">
        <f t="shared" si="0"/>
        <v>0.75737624281334426</v>
      </c>
      <c r="G10" s="33">
        <v>13745803.07</v>
      </c>
      <c r="H10" s="326">
        <f t="shared" si="1"/>
        <v>0.68813073857150586</v>
      </c>
      <c r="I10" s="33">
        <v>2511948.37</v>
      </c>
      <c r="J10" s="199">
        <f t="shared" si="2"/>
        <v>0.12575102948143652</v>
      </c>
      <c r="K10" s="471"/>
      <c r="L10" s="199"/>
      <c r="M10" s="160" t="s">
        <v>135</v>
      </c>
      <c r="N10" t="s">
        <v>549</v>
      </c>
      <c r="O10" s="322"/>
    </row>
    <row r="11" spans="1:16" ht="14.1" customHeight="1" x14ac:dyDescent="0.2">
      <c r="A11" s="40" t="s">
        <v>60</v>
      </c>
      <c r="B11" s="41" t="s">
        <v>509</v>
      </c>
      <c r="C11" s="230">
        <v>1692440.07</v>
      </c>
      <c r="D11" s="237">
        <v>329402.94</v>
      </c>
      <c r="E11" s="33">
        <v>121978.04</v>
      </c>
      <c r="F11" s="326">
        <f t="shared" si="0"/>
        <v>0.37030039865460823</v>
      </c>
      <c r="G11" s="33">
        <v>121978.04</v>
      </c>
      <c r="H11" s="326">
        <f t="shared" si="1"/>
        <v>0.37030039865460823</v>
      </c>
      <c r="I11" s="33">
        <v>121978.04</v>
      </c>
      <c r="J11" s="199">
        <f t="shared" si="2"/>
        <v>0.37030039865460823</v>
      </c>
      <c r="K11" s="471"/>
      <c r="L11" s="199"/>
      <c r="M11" s="160" t="s">
        <v>135</v>
      </c>
      <c r="N11" t="s">
        <v>549</v>
      </c>
      <c r="O11" s="321"/>
    </row>
    <row r="12" spans="1:16" ht="14.1" customHeight="1" x14ac:dyDescent="0.2">
      <c r="A12" s="40">
        <v>136</v>
      </c>
      <c r="B12" s="41" t="s">
        <v>503</v>
      </c>
      <c r="C12" s="230">
        <v>39090866.25</v>
      </c>
      <c r="D12" s="237">
        <v>43549594.729999997</v>
      </c>
      <c r="E12" s="33">
        <v>16092385.609999999</v>
      </c>
      <c r="F12" s="326">
        <f t="shared" si="0"/>
        <v>0.36951860768785622</v>
      </c>
      <c r="G12" s="33">
        <v>15420532.560000001</v>
      </c>
      <c r="H12" s="326">
        <f t="shared" si="1"/>
        <v>0.35409129879634132</v>
      </c>
      <c r="I12" s="33">
        <v>13306920.960000001</v>
      </c>
      <c r="J12" s="199">
        <f t="shared" si="2"/>
        <v>0.30555785978034067</v>
      </c>
      <c r="K12" s="471">
        <v>13164117.720000001</v>
      </c>
      <c r="L12" s="199">
        <v>0.30909253129776326</v>
      </c>
      <c r="M12" s="160">
        <f>+I12/K12-1</f>
        <v>1.0847915753825488E-2</v>
      </c>
      <c r="N12" t="s">
        <v>550</v>
      </c>
      <c r="O12" s="321"/>
    </row>
    <row r="13" spans="1:16" ht="14.1" customHeight="1" x14ac:dyDescent="0.2">
      <c r="A13" s="40" t="s">
        <v>61</v>
      </c>
      <c r="B13" s="41" t="s">
        <v>542</v>
      </c>
      <c r="C13" s="230">
        <v>19474656.210000001</v>
      </c>
      <c r="D13" s="237">
        <v>22549635.120000001</v>
      </c>
      <c r="E13" s="33">
        <v>14718863.189999999</v>
      </c>
      <c r="F13" s="326">
        <f t="shared" si="0"/>
        <v>0.65273176757283147</v>
      </c>
      <c r="G13" s="33">
        <v>14058324.99</v>
      </c>
      <c r="H13" s="326">
        <f t="shared" si="1"/>
        <v>0.62343913394550743</v>
      </c>
      <c r="I13" s="33">
        <v>6597580.4100000001</v>
      </c>
      <c r="J13" s="199">
        <f t="shared" si="2"/>
        <v>0.29258036216064504</v>
      </c>
      <c r="K13" s="471">
        <v>5942993.5</v>
      </c>
      <c r="L13" s="199">
        <v>0.28463770674378069</v>
      </c>
      <c r="M13" s="160">
        <f t="shared" si="3"/>
        <v>0.11014430858791946</v>
      </c>
      <c r="O13" s="321"/>
      <c r="P13" s="321"/>
    </row>
    <row r="14" spans="1:16" ht="14.1" customHeight="1" x14ac:dyDescent="0.2">
      <c r="A14" s="40" t="s">
        <v>62</v>
      </c>
      <c r="B14" s="41" t="s">
        <v>510</v>
      </c>
      <c r="C14" s="230">
        <v>248187563.34999999</v>
      </c>
      <c r="D14" s="237">
        <v>234759461.36000001</v>
      </c>
      <c r="E14" s="33">
        <v>109039990.02</v>
      </c>
      <c r="F14" s="326">
        <f t="shared" si="0"/>
        <v>0.46447537998389277</v>
      </c>
      <c r="G14" s="33">
        <v>107818821.77</v>
      </c>
      <c r="H14" s="326">
        <f t="shared" si="1"/>
        <v>0.45927359496136128</v>
      </c>
      <c r="I14" s="33">
        <v>96395714.75</v>
      </c>
      <c r="J14" s="199">
        <f t="shared" si="2"/>
        <v>0.41061482332411153</v>
      </c>
      <c r="K14" s="471">
        <v>56407443.729999997</v>
      </c>
      <c r="L14" s="199">
        <v>0.18760383125575258</v>
      </c>
      <c r="M14" s="160">
        <f t="shared" si="3"/>
        <v>0.70891833374701307</v>
      </c>
      <c r="O14" s="321"/>
      <c r="P14" s="321"/>
    </row>
    <row r="15" spans="1:16" ht="14.1" customHeight="1" x14ac:dyDescent="0.2">
      <c r="A15" s="40">
        <v>152</v>
      </c>
      <c r="B15" s="41" t="s">
        <v>504</v>
      </c>
      <c r="C15" s="230">
        <v>31658076.68</v>
      </c>
      <c r="D15" s="237">
        <v>32054257.550000001</v>
      </c>
      <c r="E15" s="33">
        <v>23609108.559999999</v>
      </c>
      <c r="F15" s="326">
        <f t="shared" si="0"/>
        <v>0.73653581035758531</v>
      </c>
      <c r="G15" s="33">
        <v>23559256.170000002</v>
      </c>
      <c r="H15" s="326">
        <f t="shared" si="1"/>
        <v>0.73498056017210733</v>
      </c>
      <c r="I15" s="33">
        <v>8484388.3100000005</v>
      </c>
      <c r="J15" s="199">
        <f t="shared" si="2"/>
        <v>0.26468834278147241</v>
      </c>
      <c r="K15" s="471">
        <v>7332747.8099999996</v>
      </c>
      <c r="L15" s="199">
        <v>0.61824313630864325</v>
      </c>
      <c r="M15" s="160">
        <f t="shared" si="3"/>
        <v>0.1570544262315221</v>
      </c>
      <c r="N15" t="s">
        <v>551</v>
      </c>
      <c r="O15" s="321"/>
      <c r="P15" s="321"/>
    </row>
    <row r="16" spans="1:16" ht="14.1" customHeight="1" x14ac:dyDescent="0.2">
      <c r="A16" s="40" t="s">
        <v>63</v>
      </c>
      <c r="B16" s="41" t="s">
        <v>511</v>
      </c>
      <c r="C16" s="230">
        <v>76359469.819999993</v>
      </c>
      <c r="D16" s="237">
        <v>81217584.75</v>
      </c>
      <c r="E16" s="33">
        <v>43911799.100000001</v>
      </c>
      <c r="F16" s="326">
        <f t="shared" si="0"/>
        <v>0.5406686154872391</v>
      </c>
      <c r="G16" s="33">
        <v>41863199.450000003</v>
      </c>
      <c r="H16" s="326">
        <f t="shared" si="1"/>
        <v>0.51544501820463218</v>
      </c>
      <c r="I16" s="33">
        <v>18813334.010000002</v>
      </c>
      <c r="J16" s="199">
        <f t="shared" si="2"/>
        <v>0.2316411411138399</v>
      </c>
      <c r="K16" s="471">
        <f>[1]DProg!$I$14+[1]DProg!$I$15</f>
        <v>9583747.0600000005</v>
      </c>
      <c r="L16" s="199">
        <f>K16/([1]DProg!$D$14+[1]DProg!$D$15)</f>
        <v>0.17533042722078496</v>
      </c>
      <c r="M16" s="160">
        <f t="shared" si="3"/>
        <v>0.96304575780404633</v>
      </c>
      <c r="N16" t="s">
        <v>552</v>
      </c>
      <c r="O16" s="321"/>
    </row>
    <row r="17" spans="1:15" ht="14.1" customHeight="1" x14ac:dyDescent="0.2">
      <c r="A17" s="40">
        <v>160</v>
      </c>
      <c r="B17" s="41" t="s">
        <v>168</v>
      </c>
      <c r="C17" s="230">
        <v>22800419.210000001</v>
      </c>
      <c r="D17" s="237">
        <v>25514146.710000001</v>
      </c>
      <c r="E17" s="33">
        <v>22611622.27</v>
      </c>
      <c r="F17" s="326">
        <f t="shared" si="0"/>
        <v>0.88623862389007946</v>
      </c>
      <c r="G17" s="33">
        <v>22611622.27</v>
      </c>
      <c r="H17" s="326">
        <f t="shared" si="1"/>
        <v>0.88623862389007946</v>
      </c>
      <c r="I17" s="33">
        <v>7659934.9400000004</v>
      </c>
      <c r="J17" s="199">
        <f t="shared" si="2"/>
        <v>0.30022304986581305</v>
      </c>
      <c r="K17" s="471">
        <v>8874521.2100000009</v>
      </c>
      <c r="L17" s="199">
        <v>0.36406373471697984</v>
      </c>
      <c r="M17" s="160">
        <f t="shared" si="3"/>
        <v>-0.13686217444963433</v>
      </c>
      <c r="N17" t="s">
        <v>553</v>
      </c>
      <c r="O17" s="321"/>
    </row>
    <row r="18" spans="1:15" ht="14.1" customHeight="1" x14ac:dyDescent="0.2">
      <c r="A18" s="40" t="s">
        <v>64</v>
      </c>
      <c r="B18" s="41" t="s">
        <v>512</v>
      </c>
      <c r="C18" s="230">
        <v>2253145.13</v>
      </c>
      <c r="D18" s="237">
        <v>2357987.44</v>
      </c>
      <c r="E18" s="33">
        <v>2285668.11</v>
      </c>
      <c r="F18" s="326">
        <f t="shared" si="0"/>
        <v>0.96933006140185374</v>
      </c>
      <c r="G18" s="33">
        <v>2285668.11</v>
      </c>
      <c r="H18" s="326">
        <f t="shared" si="1"/>
        <v>0.96933006140185374</v>
      </c>
      <c r="I18" s="33">
        <v>110971.09</v>
      </c>
      <c r="J18" s="199">
        <f t="shared" si="2"/>
        <v>4.7061781635274531E-2</v>
      </c>
      <c r="K18" s="471"/>
      <c r="L18" s="199"/>
      <c r="M18" s="160" t="s">
        <v>135</v>
      </c>
      <c r="N18" t="s">
        <v>549</v>
      </c>
    </row>
    <row r="19" spans="1:15" ht="14.1" customHeight="1" x14ac:dyDescent="0.2">
      <c r="A19" s="40" t="s">
        <v>65</v>
      </c>
      <c r="B19" s="41" t="s">
        <v>125</v>
      </c>
      <c r="C19" s="230">
        <v>158630554.56</v>
      </c>
      <c r="D19" s="237">
        <v>147617761.38</v>
      </c>
      <c r="E19" s="33">
        <v>141283056.08000001</v>
      </c>
      <c r="F19" s="326">
        <f t="shared" si="0"/>
        <v>0.95708710631579708</v>
      </c>
      <c r="G19" s="33">
        <v>141283056.08000001</v>
      </c>
      <c r="H19" s="326">
        <f t="shared" si="1"/>
        <v>0.95708710631579708</v>
      </c>
      <c r="I19" s="33">
        <v>24699688.120000001</v>
      </c>
      <c r="J19" s="199">
        <f t="shared" si="2"/>
        <v>0.167321925824479</v>
      </c>
      <c r="K19" s="471">
        <v>27233664.420000002</v>
      </c>
      <c r="L19" s="199">
        <v>0.17857125904007831</v>
      </c>
      <c r="M19" s="160">
        <f t="shared" si="3"/>
        <v>-9.3045734166390281E-2</v>
      </c>
    </row>
    <row r="20" spans="1:15" ht="14.1" customHeight="1" x14ac:dyDescent="0.2">
      <c r="A20" s="40" t="s">
        <v>66</v>
      </c>
      <c r="B20" s="41" t="s">
        <v>102</v>
      </c>
      <c r="C20" s="230">
        <v>168939654.47999999</v>
      </c>
      <c r="D20" s="237">
        <v>177046843.99000001</v>
      </c>
      <c r="E20" s="33">
        <v>175874135.88</v>
      </c>
      <c r="F20" s="326">
        <f t="shared" si="0"/>
        <v>0.99337628345373807</v>
      </c>
      <c r="G20" s="33">
        <v>175868634.30000001</v>
      </c>
      <c r="H20" s="326">
        <f t="shared" si="1"/>
        <v>0.99334520930479542</v>
      </c>
      <c r="I20" s="33">
        <v>28677120.949999999</v>
      </c>
      <c r="J20" s="199">
        <f t="shared" si="2"/>
        <v>0.1619747650041124</v>
      </c>
      <c r="K20" s="471">
        <v>29379391.690000001</v>
      </c>
      <c r="L20" s="199">
        <v>0.16999025723773434</v>
      </c>
      <c r="M20" s="160">
        <f t="shared" si="3"/>
        <v>-2.3903515341981652E-2</v>
      </c>
    </row>
    <row r="21" spans="1:15" ht="14.1" customHeight="1" x14ac:dyDescent="0.2">
      <c r="A21" s="40" t="s">
        <v>67</v>
      </c>
      <c r="B21" s="41" t="s">
        <v>526</v>
      </c>
      <c r="C21" s="230">
        <v>12029885</v>
      </c>
      <c r="D21" s="237">
        <v>12029885</v>
      </c>
      <c r="E21" s="33">
        <v>0</v>
      </c>
      <c r="F21" s="326">
        <f t="shared" si="0"/>
        <v>0</v>
      </c>
      <c r="G21" s="33">
        <v>0</v>
      </c>
      <c r="H21" s="326">
        <f t="shared" si="1"/>
        <v>0</v>
      </c>
      <c r="I21" s="33">
        <v>0</v>
      </c>
      <c r="J21" s="199">
        <f t="shared" si="2"/>
        <v>0</v>
      </c>
      <c r="K21" s="471">
        <v>0</v>
      </c>
      <c r="L21" s="199">
        <v>0</v>
      </c>
      <c r="M21" s="160" t="s">
        <v>135</v>
      </c>
    </row>
    <row r="22" spans="1:15" ht="14.1" customHeight="1" x14ac:dyDescent="0.2">
      <c r="A22" s="40" t="s">
        <v>68</v>
      </c>
      <c r="B22" s="41" t="s">
        <v>103</v>
      </c>
      <c r="C22" s="230">
        <v>36992943.420000002</v>
      </c>
      <c r="D22" s="237">
        <v>38579387.689999998</v>
      </c>
      <c r="E22" s="33">
        <v>37381312.920000002</v>
      </c>
      <c r="F22" s="326">
        <f t="shared" si="0"/>
        <v>0.96894521033804426</v>
      </c>
      <c r="G22" s="33">
        <v>37381312.229999997</v>
      </c>
      <c r="H22" s="326">
        <f t="shared" si="1"/>
        <v>0.96894519245284572</v>
      </c>
      <c r="I22" s="33">
        <v>11212921.859999999</v>
      </c>
      <c r="J22" s="199">
        <f t="shared" si="2"/>
        <v>0.29064540759692914</v>
      </c>
      <c r="K22" s="471">
        <v>6742045.4299999997</v>
      </c>
      <c r="L22" s="199">
        <v>0.2094545649254814</v>
      </c>
      <c r="M22" s="160">
        <f t="shared" si="3"/>
        <v>0.66313353661279018</v>
      </c>
    </row>
    <row r="23" spans="1:15" ht="14.1" customHeight="1" x14ac:dyDescent="0.2">
      <c r="A23" s="40" t="s">
        <v>69</v>
      </c>
      <c r="B23" s="41" t="s">
        <v>116</v>
      </c>
      <c r="C23" s="230">
        <v>1332914.3600000001</v>
      </c>
      <c r="D23" s="237">
        <v>2382914.36</v>
      </c>
      <c r="E23" s="33">
        <v>2337352.79</v>
      </c>
      <c r="F23" s="326">
        <f t="shared" si="0"/>
        <v>0.98087989616210969</v>
      </c>
      <c r="G23" s="33">
        <v>1870164.5</v>
      </c>
      <c r="H23" s="326">
        <f t="shared" si="1"/>
        <v>0.78482237187911363</v>
      </c>
      <c r="I23" s="33">
        <v>291881.57</v>
      </c>
      <c r="J23" s="199">
        <f t="shared" si="2"/>
        <v>0.12248932437504804</v>
      </c>
      <c r="K23" s="471">
        <v>417019.11</v>
      </c>
      <c r="L23" s="199">
        <v>0.33228614342629481</v>
      </c>
      <c r="M23" s="160" t="s">
        <v>135</v>
      </c>
    </row>
    <row r="24" spans="1:15" ht="14.1" customHeight="1" x14ac:dyDescent="0.2">
      <c r="A24" s="40" t="s">
        <v>70</v>
      </c>
      <c r="B24" s="41" t="s">
        <v>113</v>
      </c>
      <c r="C24" s="230">
        <v>54635171.149999999</v>
      </c>
      <c r="D24" s="237">
        <v>55059656.549999997</v>
      </c>
      <c r="E24" s="33">
        <v>47715219.159999996</v>
      </c>
      <c r="F24" s="326">
        <f t="shared" si="0"/>
        <v>0.86660945871810013</v>
      </c>
      <c r="G24" s="33">
        <v>47701642.259999998</v>
      </c>
      <c r="H24" s="326">
        <f t="shared" si="1"/>
        <v>0.8663628734531218</v>
      </c>
      <c r="I24" s="33">
        <v>12707414.26</v>
      </c>
      <c r="J24" s="199">
        <f t="shared" si="2"/>
        <v>0.2307935620422972</v>
      </c>
      <c r="K24" s="471">
        <v>12714348.65</v>
      </c>
      <c r="L24" s="199">
        <v>0.24670386637883149</v>
      </c>
      <c r="M24" s="160">
        <f t="shared" si="3"/>
        <v>-5.4539876095038853E-4</v>
      </c>
    </row>
    <row r="25" spans="1:15" ht="14.1" customHeight="1" x14ac:dyDescent="0.2">
      <c r="A25" s="42">
        <v>172</v>
      </c>
      <c r="B25" s="43" t="s">
        <v>505</v>
      </c>
      <c r="C25" s="230">
        <v>3147933.73</v>
      </c>
      <c r="D25" s="237">
        <v>3452992.93</v>
      </c>
      <c r="E25" s="33">
        <v>1702858.72</v>
      </c>
      <c r="F25" s="326">
        <f t="shared" si="0"/>
        <v>0.49315441836134888</v>
      </c>
      <c r="G25" s="33">
        <v>1473400.75</v>
      </c>
      <c r="H25" s="326">
        <f t="shared" si="1"/>
        <v>0.42670250992955261</v>
      </c>
      <c r="I25" s="33">
        <v>517260.69</v>
      </c>
      <c r="J25" s="199">
        <f t="shared" si="2"/>
        <v>0.1498006803043179</v>
      </c>
      <c r="K25" s="35"/>
      <c r="L25" s="469"/>
      <c r="M25" s="160" t="s">
        <v>135</v>
      </c>
      <c r="N25" t="s">
        <v>549</v>
      </c>
    </row>
    <row r="26" spans="1:15" ht="14.1" customHeight="1" x14ac:dyDescent="0.2">
      <c r="A26" s="42" t="s">
        <v>71</v>
      </c>
      <c r="B26" s="43" t="s">
        <v>137</v>
      </c>
      <c r="C26" s="230">
        <v>2411275.08</v>
      </c>
      <c r="D26" s="237">
        <v>3648518.52</v>
      </c>
      <c r="E26" s="33">
        <v>3085208.39</v>
      </c>
      <c r="F26" s="467">
        <f t="shared" si="0"/>
        <v>0.84560579125140367</v>
      </c>
      <c r="G26" s="33">
        <v>2856721.92</v>
      </c>
      <c r="H26" s="467">
        <f t="shared" si="1"/>
        <v>0.7829813400536062</v>
      </c>
      <c r="I26" s="33">
        <v>676786.95</v>
      </c>
      <c r="J26" s="469">
        <f t="shared" si="2"/>
        <v>0.18549637237417668</v>
      </c>
      <c r="K26" s="472">
        <v>1122601.33</v>
      </c>
      <c r="L26" s="469">
        <v>0.20040198491200845</v>
      </c>
      <c r="M26" s="160">
        <f t="shared" si="3"/>
        <v>-0.39712618191891869</v>
      </c>
    </row>
    <row r="27" spans="1:15" ht="14.1" customHeight="1" x14ac:dyDescent="0.2">
      <c r="A27" s="18">
        <v>1</v>
      </c>
      <c r="B27" s="2" t="s">
        <v>130</v>
      </c>
      <c r="C27" s="232">
        <f>SUBTOTAL(9,C7:C26)</f>
        <v>1122245676.49</v>
      </c>
      <c r="D27" s="239">
        <f>SUBTOTAL(9,D7:D26)</f>
        <v>1137899419.22</v>
      </c>
      <c r="E27" s="234">
        <f>SUBTOTAL(9,E7:E26)</f>
        <v>721697179.07999992</v>
      </c>
      <c r="F27" s="98">
        <f t="shared" si="0"/>
        <v>0.63423635418911128</v>
      </c>
      <c r="G27" s="234">
        <f>SUBTOTAL(9,G7:G26)</f>
        <v>713006689.73999989</v>
      </c>
      <c r="H27" s="98">
        <f t="shared" si="1"/>
        <v>0.62659904530819355</v>
      </c>
      <c r="I27" s="234">
        <f>SUBTOTAL(9,I7:I26)</f>
        <v>288122554.82999992</v>
      </c>
      <c r="J27" s="190">
        <f t="shared" si="2"/>
        <v>0.25320564363017278</v>
      </c>
      <c r="K27" s="92">
        <f>SUBTOTAL(9,K7:K26)</f>
        <v>238790390.25000006</v>
      </c>
      <c r="L27" s="44">
        <v>0.20883859093991461</v>
      </c>
      <c r="M27" s="162">
        <f t="shared" si="3"/>
        <v>0.20659191740652494</v>
      </c>
    </row>
    <row r="28" spans="1:15" ht="14.1" customHeight="1" x14ac:dyDescent="0.2">
      <c r="A28" s="38" t="s">
        <v>72</v>
      </c>
      <c r="B28" s="39" t="s">
        <v>104</v>
      </c>
      <c r="C28" s="230">
        <v>708758.5</v>
      </c>
      <c r="D28" s="237">
        <v>654494.4</v>
      </c>
      <c r="E28" s="33">
        <v>183562.9</v>
      </c>
      <c r="F28" s="49">
        <f t="shared" si="0"/>
        <v>0.28046519572971135</v>
      </c>
      <c r="G28" s="33">
        <v>183562.9</v>
      </c>
      <c r="H28" s="49">
        <f t="shared" si="1"/>
        <v>0.28046519572971135</v>
      </c>
      <c r="I28" s="33">
        <v>183562.9</v>
      </c>
      <c r="J28" s="172">
        <f t="shared" si="2"/>
        <v>0.28046519572971135</v>
      </c>
      <c r="K28" s="470">
        <v>213413.67</v>
      </c>
      <c r="L28" s="172">
        <v>0.28523499826838433</v>
      </c>
      <c r="M28" s="159">
        <f t="shared" si="3"/>
        <v>-0.13987281133396945</v>
      </c>
    </row>
    <row r="29" spans="1:15" ht="14.1" customHeight="1" x14ac:dyDescent="0.2">
      <c r="A29" s="40" t="s">
        <v>73</v>
      </c>
      <c r="B29" s="41" t="s">
        <v>543</v>
      </c>
      <c r="C29" s="230">
        <v>21205708.129999999</v>
      </c>
      <c r="D29" s="237">
        <v>21250452.800000001</v>
      </c>
      <c r="E29" s="33">
        <v>8337308.9100000001</v>
      </c>
      <c r="F29" s="326">
        <f t="shared" si="0"/>
        <v>0.39233558872684349</v>
      </c>
      <c r="G29" s="33">
        <v>7171713.54</v>
      </c>
      <c r="H29" s="326">
        <f t="shared" si="1"/>
        <v>0.33748521066807574</v>
      </c>
      <c r="I29" s="33">
        <v>5739988.9400000004</v>
      </c>
      <c r="J29" s="199">
        <f t="shared" si="2"/>
        <v>0.27011137099158661</v>
      </c>
      <c r="K29" s="471">
        <v>5966301.9800000004</v>
      </c>
      <c r="L29" s="199">
        <v>0.25154535290862162</v>
      </c>
      <c r="M29" s="160">
        <f t="shared" si="3"/>
        <v>-3.7931878198360969E-2</v>
      </c>
    </row>
    <row r="30" spans="1:15" ht="14.1" customHeight="1" x14ac:dyDescent="0.2">
      <c r="A30" s="40" t="s">
        <v>74</v>
      </c>
      <c r="B30" s="41" t="s">
        <v>513</v>
      </c>
      <c r="C30" s="230">
        <v>180790299.88999999</v>
      </c>
      <c r="D30" s="237">
        <v>182325663.56999999</v>
      </c>
      <c r="E30" s="33">
        <v>158209680.62</v>
      </c>
      <c r="F30" s="326">
        <f t="shared" si="0"/>
        <v>0.86773127557689556</v>
      </c>
      <c r="G30" s="33">
        <v>156494222.02000001</v>
      </c>
      <c r="H30" s="326">
        <f t="shared" si="1"/>
        <v>0.85832251453683828</v>
      </c>
      <c r="I30" s="33">
        <v>53444962.289999999</v>
      </c>
      <c r="J30" s="199">
        <f t="shared" si="2"/>
        <v>0.29312912534378882</v>
      </c>
      <c r="K30" s="472">
        <f>[1]DProg!$I$27+[1]DProg!$I$29</f>
        <v>52148295.609999999</v>
      </c>
      <c r="L30" s="199">
        <f>K30/([1]DProg!$D$27+[1]DProg!$D$29)</f>
        <v>0.31389345445939482</v>
      </c>
      <c r="M30" s="160">
        <f t="shared" si="3"/>
        <v>2.4864986761932606E-2</v>
      </c>
      <c r="N30" t="s">
        <v>554</v>
      </c>
    </row>
    <row r="31" spans="1:15" ht="14.1" customHeight="1" x14ac:dyDescent="0.2">
      <c r="A31" s="40" t="s">
        <v>75</v>
      </c>
      <c r="B31" s="41" t="s">
        <v>105</v>
      </c>
      <c r="C31" s="230">
        <v>29950298.399999999</v>
      </c>
      <c r="D31" s="237">
        <v>30990069.030000001</v>
      </c>
      <c r="E31" s="33">
        <v>22012125.75</v>
      </c>
      <c r="F31" s="326">
        <f t="shared" si="0"/>
        <v>0.71029611869180143</v>
      </c>
      <c r="G31" s="33">
        <v>14958789.9</v>
      </c>
      <c r="H31" s="326">
        <f t="shared" si="1"/>
        <v>0.48269624328745808</v>
      </c>
      <c r="I31" s="33">
        <v>4971798.1399999997</v>
      </c>
      <c r="J31" s="199">
        <f t="shared" si="2"/>
        <v>0.16043198016716387</v>
      </c>
      <c r="K31" s="471">
        <v>3915103.62</v>
      </c>
      <c r="L31" s="199">
        <v>0.13533297655504206</v>
      </c>
      <c r="M31" s="160">
        <f t="shared" si="3"/>
        <v>0.26990205689626157</v>
      </c>
      <c r="N31" t="s">
        <v>535</v>
      </c>
    </row>
    <row r="32" spans="1:15" ht="14.1" customHeight="1" x14ac:dyDescent="0.2">
      <c r="A32" s="298">
        <v>234</v>
      </c>
      <c r="B32" s="41" t="s">
        <v>450</v>
      </c>
      <c r="C32" s="230">
        <v>8908528.6099999994</v>
      </c>
      <c r="D32" s="237">
        <v>9563528.6099999994</v>
      </c>
      <c r="E32" s="33">
        <v>9322503.7100000009</v>
      </c>
      <c r="F32" s="326">
        <f t="shared" si="0"/>
        <v>0.97479749265893623</v>
      </c>
      <c r="G32" s="33">
        <v>9244154.3599999994</v>
      </c>
      <c r="H32" s="326">
        <f t="shared" si="1"/>
        <v>0.96660497782522969</v>
      </c>
      <c r="I32" s="33">
        <v>2976180.75</v>
      </c>
      <c r="J32" s="199">
        <f t="shared" si="2"/>
        <v>0.31120111324683958</v>
      </c>
      <c r="K32" s="471">
        <v>2879184.54</v>
      </c>
      <c r="L32" s="469">
        <v>0.34538448971173352</v>
      </c>
      <c r="M32" s="160">
        <f t="shared" si="3"/>
        <v>3.3688778420573273E-2</v>
      </c>
    </row>
    <row r="33" spans="1:15" ht="14.1" customHeight="1" x14ac:dyDescent="0.2">
      <c r="A33" s="298">
        <v>239</v>
      </c>
      <c r="B33" s="41" t="s">
        <v>497</v>
      </c>
      <c r="C33" s="230">
        <v>2850236.89</v>
      </c>
      <c r="D33" s="237">
        <v>733688.94</v>
      </c>
      <c r="E33" s="33">
        <v>0</v>
      </c>
      <c r="F33" s="326">
        <f t="shared" si="0"/>
        <v>0</v>
      </c>
      <c r="G33" s="33">
        <v>0</v>
      </c>
      <c r="H33" s="326">
        <f t="shared" si="1"/>
        <v>0</v>
      </c>
      <c r="I33" s="33">
        <v>0</v>
      </c>
      <c r="J33" s="199">
        <f t="shared" si="2"/>
        <v>0</v>
      </c>
      <c r="K33" s="474">
        <v>0</v>
      </c>
      <c r="L33" s="469">
        <v>0</v>
      </c>
      <c r="M33" s="160" t="s">
        <v>135</v>
      </c>
    </row>
    <row r="34" spans="1:15" ht="14.1" customHeight="1" x14ac:dyDescent="0.2">
      <c r="A34" s="18">
        <v>2</v>
      </c>
      <c r="B34" s="2" t="s">
        <v>129</v>
      </c>
      <c r="C34" s="232">
        <f>SUBTOTAL(9,C28:C33)</f>
        <v>244413830.41999996</v>
      </c>
      <c r="D34" s="239">
        <f>SUBTOTAL(9,D28:D33)</f>
        <v>245517897.34999996</v>
      </c>
      <c r="E34" s="234">
        <f>SUBTOTAL(9,E28:E33)</f>
        <v>198065181.89000002</v>
      </c>
      <c r="F34" s="308">
        <f t="shared" si="0"/>
        <v>0.80672400679469258</v>
      </c>
      <c r="G34" s="234">
        <f>SUBTOTAL(9,G28:G33)</f>
        <v>188052442.72000003</v>
      </c>
      <c r="H34" s="267">
        <f>G34/D34</f>
        <v>0.76594189160849813</v>
      </c>
      <c r="I34" s="234">
        <f>SUBTOTAL(9,I28:I33)</f>
        <v>67316493.020000011</v>
      </c>
      <c r="J34" s="323">
        <f>I34/D34</f>
        <v>0.27418161260983942</v>
      </c>
      <c r="K34" s="92">
        <f>SUBTOTAL(9,K28:K33)</f>
        <v>65122299.419999994</v>
      </c>
      <c r="L34" s="44">
        <v>0.27377710241219888</v>
      </c>
      <c r="M34" s="162">
        <f>+I34/K34-1</f>
        <v>3.3693429432655186E-2</v>
      </c>
    </row>
    <row r="35" spans="1:15" ht="14.1" customHeight="1" x14ac:dyDescent="0.2">
      <c r="A35" s="38">
        <v>311</v>
      </c>
      <c r="B35" s="39" t="s">
        <v>506</v>
      </c>
      <c r="C35" s="231">
        <v>16774924.1</v>
      </c>
      <c r="D35" s="238">
        <v>17946924.100000001</v>
      </c>
      <c r="E35" s="35">
        <v>15822422.23</v>
      </c>
      <c r="F35" s="49">
        <f t="shared" si="0"/>
        <v>0.88162306486825781</v>
      </c>
      <c r="G35" s="35">
        <v>15579538.369999999</v>
      </c>
      <c r="H35" s="49">
        <f t="shared" si="1"/>
        <v>0.86808961152290143</v>
      </c>
      <c r="I35" s="35">
        <v>6585061.75</v>
      </c>
      <c r="J35" s="172">
        <f t="shared" si="2"/>
        <v>0.3669186827396233</v>
      </c>
      <c r="K35" s="471">
        <v>6541491.4000000004</v>
      </c>
      <c r="L35" s="172">
        <v>0.38033755017944704</v>
      </c>
      <c r="M35" s="159">
        <f t="shared" si="3"/>
        <v>6.6606141223390924E-3</v>
      </c>
      <c r="N35" t="s">
        <v>555</v>
      </c>
    </row>
    <row r="36" spans="1:15" ht="14.1" customHeight="1" x14ac:dyDescent="0.2">
      <c r="A36" s="38" t="s">
        <v>76</v>
      </c>
      <c r="B36" s="39" t="s">
        <v>138</v>
      </c>
      <c r="C36" s="231">
        <v>2248848</v>
      </c>
      <c r="D36" s="238">
        <v>2248848</v>
      </c>
      <c r="E36" s="35">
        <v>2248848</v>
      </c>
      <c r="F36" s="49">
        <f t="shared" si="0"/>
        <v>1</v>
      </c>
      <c r="G36" s="35">
        <v>2248848</v>
      </c>
      <c r="H36" s="49">
        <f t="shared" si="1"/>
        <v>1</v>
      </c>
      <c r="I36" s="35">
        <v>750000</v>
      </c>
      <c r="J36" s="172">
        <f t="shared" si="2"/>
        <v>0.3335040874260955</v>
      </c>
      <c r="K36" s="470">
        <v>743000</v>
      </c>
      <c r="L36" s="172">
        <v>0.33303451367099957</v>
      </c>
      <c r="M36" s="159" t="s">
        <v>135</v>
      </c>
    </row>
    <row r="37" spans="1:15" ht="14.1" customHeight="1" x14ac:dyDescent="0.2">
      <c r="A37" s="40" t="s">
        <v>77</v>
      </c>
      <c r="B37" s="41" t="s">
        <v>544</v>
      </c>
      <c r="C37" s="231">
        <v>20329827.850000001</v>
      </c>
      <c r="D37" s="238">
        <v>21329827.850000001</v>
      </c>
      <c r="E37" s="35">
        <v>20329827.850000001</v>
      </c>
      <c r="F37" s="326">
        <f t="shared" si="0"/>
        <v>0.95311729625609709</v>
      </c>
      <c r="G37" s="35">
        <v>20329827.850000001</v>
      </c>
      <c r="H37" s="326">
        <f t="shared" si="1"/>
        <v>0.95311729625609709</v>
      </c>
      <c r="I37" s="35">
        <v>230233.04</v>
      </c>
      <c r="J37" s="199">
        <f t="shared" si="2"/>
        <v>1.0793947406378153E-2</v>
      </c>
      <c r="K37" s="471">
        <v>26752225.940000001</v>
      </c>
      <c r="L37" s="199">
        <v>0.35085733307947647</v>
      </c>
      <c r="M37" s="160">
        <f t="shared" si="3"/>
        <v>-0.99139387352228681</v>
      </c>
    </row>
    <row r="38" spans="1:15" ht="14.1" customHeight="1" x14ac:dyDescent="0.2">
      <c r="A38" s="298">
        <v>323</v>
      </c>
      <c r="B38" s="41" t="s">
        <v>514</v>
      </c>
      <c r="C38" s="231">
        <v>39307154.049999997</v>
      </c>
      <c r="D38" s="238">
        <v>39307154.049999997</v>
      </c>
      <c r="E38" s="35">
        <v>39307154.049999997</v>
      </c>
      <c r="F38" s="326">
        <f t="shared" si="0"/>
        <v>1</v>
      </c>
      <c r="G38" s="35">
        <v>39307154.049999997</v>
      </c>
      <c r="H38" s="326">
        <f t="shared" si="1"/>
        <v>1</v>
      </c>
      <c r="I38" s="35">
        <v>24800000</v>
      </c>
      <c r="J38" s="199">
        <f t="shared" si="2"/>
        <v>0.63092840474926226</v>
      </c>
      <c r="K38" s="33">
        <v>0</v>
      </c>
      <c r="L38" s="539">
        <v>0</v>
      </c>
      <c r="M38" s="160"/>
      <c r="N38" t="s">
        <v>556</v>
      </c>
    </row>
    <row r="39" spans="1:15" ht="14.1" customHeight="1" x14ac:dyDescent="0.2">
      <c r="A39" s="40" t="s">
        <v>78</v>
      </c>
      <c r="B39" s="41" t="s">
        <v>508</v>
      </c>
      <c r="C39" s="231">
        <v>7463831</v>
      </c>
      <c r="D39" s="238">
        <v>7479148.5</v>
      </c>
      <c r="E39" s="35">
        <v>7479148.5</v>
      </c>
      <c r="F39" s="326">
        <f t="shared" si="0"/>
        <v>1</v>
      </c>
      <c r="G39" s="35">
        <v>7479148.5</v>
      </c>
      <c r="H39" s="326">
        <f t="shared" si="1"/>
        <v>1</v>
      </c>
      <c r="I39" s="35">
        <v>15317.5</v>
      </c>
      <c r="J39" s="199">
        <f t="shared" si="2"/>
        <v>2.048027258718021E-3</v>
      </c>
      <c r="K39" s="33"/>
      <c r="L39" s="199"/>
      <c r="M39" s="160" t="s">
        <v>135</v>
      </c>
      <c r="N39" t="s">
        <v>549</v>
      </c>
    </row>
    <row r="40" spans="1:15" ht="14.1" customHeight="1" x14ac:dyDescent="0.2">
      <c r="A40" s="40" t="s">
        <v>507</v>
      </c>
      <c r="B40" s="41" t="s">
        <v>118</v>
      </c>
      <c r="C40" s="231">
        <v>14209859.460000001</v>
      </c>
      <c r="D40" s="238">
        <v>14756248.439999999</v>
      </c>
      <c r="E40" s="35">
        <v>10881151.57</v>
      </c>
      <c r="F40" s="326">
        <f t="shared" si="0"/>
        <v>0.73739281459265005</v>
      </c>
      <c r="G40" s="35">
        <v>10759297.380000001</v>
      </c>
      <c r="H40" s="326">
        <f t="shared" si="1"/>
        <v>0.72913501177132534</v>
      </c>
      <c r="I40" s="35">
        <v>612285.78</v>
      </c>
      <c r="J40" s="199">
        <f t="shared" si="2"/>
        <v>4.1493322810984064E-2</v>
      </c>
      <c r="K40" s="33">
        <v>2510197.09</v>
      </c>
      <c r="L40" s="199">
        <v>0.45185705788717018</v>
      </c>
      <c r="M40" s="160">
        <f t="shared" si="3"/>
        <v>-0.75608059524919613</v>
      </c>
      <c r="N40" t="s">
        <v>557</v>
      </c>
    </row>
    <row r="41" spans="1:15" ht="14.1" customHeight="1" x14ac:dyDescent="0.2">
      <c r="A41" s="40">
        <v>328</v>
      </c>
      <c r="B41" s="41" t="s">
        <v>451</v>
      </c>
      <c r="C41" s="231">
        <v>9039781.6799999997</v>
      </c>
      <c r="D41" s="238">
        <v>9039781.6799999997</v>
      </c>
      <c r="E41" s="35">
        <v>9039781.6799999997</v>
      </c>
      <c r="F41" s="326">
        <f t="shared" si="0"/>
        <v>1</v>
      </c>
      <c r="G41" s="35">
        <v>9039781.6799999997</v>
      </c>
      <c r="H41" s="326">
        <f t="shared" si="1"/>
        <v>1</v>
      </c>
      <c r="I41" s="35">
        <v>3633372.18</v>
      </c>
      <c r="J41" s="199">
        <f t="shared" si="2"/>
        <v>0.4019314081487862</v>
      </c>
      <c r="K41" s="33">
        <v>0</v>
      </c>
      <c r="L41" s="199">
        <v>0</v>
      </c>
      <c r="M41" s="160" t="s">
        <v>135</v>
      </c>
      <c r="N41" t="s">
        <v>558</v>
      </c>
    </row>
    <row r="42" spans="1:15" ht="14.1" customHeight="1" x14ac:dyDescent="0.2">
      <c r="A42" s="40">
        <v>329</v>
      </c>
      <c r="B42" s="41" t="s">
        <v>530</v>
      </c>
      <c r="C42" s="231">
        <v>28919222.559999999</v>
      </c>
      <c r="D42" s="238">
        <v>28919222.559999999</v>
      </c>
      <c r="E42" s="35">
        <v>28919222.559999999</v>
      </c>
      <c r="F42" s="326">
        <f t="shared" si="0"/>
        <v>1</v>
      </c>
      <c r="G42" s="35">
        <v>28919222.559999999</v>
      </c>
      <c r="H42" s="326">
        <f t="shared" si="1"/>
        <v>1</v>
      </c>
      <c r="I42" s="35">
        <v>13550000</v>
      </c>
      <c r="J42" s="199">
        <f t="shared" si="2"/>
        <v>0.46854648225370554</v>
      </c>
      <c r="K42" s="33">
        <v>17900000</v>
      </c>
      <c r="L42" s="539">
        <v>0.61150877741370924</v>
      </c>
      <c r="M42" s="160">
        <f t="shared" si="3"/>
        <v>-0.24301675977653636</v>
      </c>
      <c r="N42" t="s">
        <v>559</v>
      </c>
    </row>
    <row r="43" spans="1:15" ht="14.1" customHeight="1" x14ac:dyDescent="0.2">
      <c r="A43" s="298" t="s">
        <v>452</v>
      </c>
      <c r="B43" s="41" t="s">
        <v>577</v>
      </c>
      <c r="C43" s="231">
        <v>23154846.73</v>
      </c>
      <c r="D43" s="238">
        <v>21676094.600000001</v>
      </c>
      <c r="E43" s="35">
        <v>16014026.52</v>
      </c>
      <c r="F43" s="326">
        <f t="shared" si="0"/>
        <v>0.73878744374920746</v>
      </c>
      <c r="G43" s="35">
        <v>16014026.52</v>
      </c>
      <c r="H43" s="326">
        <f t="shared" si="1"/>
        <v>0.73878744374920746</v>
      </c>
      <c r="I43" s="35">
        <v>1141808.26</v>
      </c>
      <c r="J43" s="199">
        <f t="shared" si="2"/>
        <v>5.2675921611820234E-2</v>
      </c>
      <c r="K43" s="33">
        <v>9256317.4299999997</v>
      </c>
      <c r="L43" s="199">
        <v>0.40754335677387793</v>
      </c>
      <c r="M43" s="160">
        <f t="shared" si="3"/>
        <v>-0.87664551603433938</v>
      </c>
    </row>
    <row r="44" spans="1:15" ht="14.1" customHeight="1" x14ac:dyDescent="0.2">
      <c r="A44" s="40" t="s">
        <v>79</v>
      </c>
      <c r="B44" s="41" t="s">
        <v>114</v>
      </c>
      <c r="C44" s="231">
        <v>12497819.630000001</v>
      </c>
      <c r="D44" s="238">
        <v>12604559.59</v>
      </c>
      <c r="E44" s="35">
        <v>12587441.01</v>
      </c>
      <c r="F44" s="326">
        <f t="shared" si="0"/>
        <v>0.99864187400775339</v>
      </c>
      <c r="G44" s="35">
        <v>12517263.01</v>
      </c>
      <c r="H44" s="326">
        <f t="shared" si="1"/>
        <v>0.99307420625237408</v>
      </c>
      <c r="I44" s="35">
        <v>12466684.529999999</v>
      </c>
      <c r="J44" s="199">
        <f t="shared" si="2"/>
        <v>0.9890614932623758</v>
      </c>
      <c r="K44" s="33">
        <v>12200097.539999999</v>
      </c>
      <c r="L44" s="199">
        <v>0.98936857198997219</v>
      </c>
      <c r="M44" s="160">
        <f t="shared" si="3"/>
        <v>2.1851217920672461E-2</v>
      </c>
    </row>
    <row r="45" spans="1:15" ht="14.1" customHeight="1" x14ac:dyDescent="0.2">
      <c r="A45" s="40" t="s">
        <v>80</v>
      </c>
      <c r="B45" s="41" t="s">
        <v>515</v>
      </c>
      <c r="C45" s="231">
        <v>64496879.130000003</v>
      </c>
      <c r="D45" s="238">
        <v>64624921.130000003</v>
      </c>
      <c r="E45" s="35">
        <v>64624921.130000003</v>
      </c>
      <c r="F45" s="326">
        <f t="shared" si="0"/>
        <v>1</v>
      </c>
      <c r="G45" s="35">
        <v>64624921.130000003</v>
      </c>
      <c r="H45" s="326">
        <f t="shared" si="1"/>
        <v>1</v>
      </c>
      <c r="I45" s="35">
        <v>37628042</v>
      </c>
      <c r="J45" s="199">
        <f t="shared" si="2"/>
        <v>0.58225281117646754</v>
      </c>
      <c r="K45" s="33">
        <f>[1]DProg!$I$44+[1]DProg!$I$46</f>
        <v>4087100</v>
      </c>
      <c r="L45" s="199">
        <f>K45/([1]DProg!$D$44+[1]DProg!$D$46)</f>
        <v>6.4228263828202944E-2</v>
      </c>
      <c r="M45" s="160" t="s">
        <v>135</v>
      </c>
      <c r="N45" t="s">
        <v>560</v>
      </c>
      <c r="O45" s="321"/>
    </row>
    <row r="46" spans="1:15" ht="14.1" customHeight="1" x14ac:dyDescent="0.2">
      <c r="A46" s="40" t="s">
        <v>81</v>
      </c>
      <c r="B46" s="41" t="s">
        <v>106</v>
      </c>
      <c r="C46" s="231">
        <v>16590471.789999999</v>
      </c>
      <c r="D46" s="238">
        <v>16411787.09</v>
      </c>
      <c r="E46" s="35">
        <v>15843856.65</v>
      </c>
      <c r="F46" s="326">
        <f t="shared" si="0"/>
        <v>0.96539496662456403</v>
      </c>
      <c r="G46" s="35">
        <v>15553505.99</v>
      </c>
      <c r="H46" s="326">
        <f t="shared" si="1"/>
        <v>0.94770337347826272</v>
      </c>
      <c r="I46" s="35">
        <v>998625.82</v>
      </c>
      <c r="J46" s="199">
        <f t="shared" si="2"/>
        <v>6.0848085252609742E-2</v>
      </c>
      <c r="K46" s="33">
        <v>18874824.77</v>
      </c>
      <c r="L46" s="539">
        <v>0.67665472966496532</v>
      </c>
      <c r="M46" s="160">
        <f t="shared" si="3"/>
        <v>-0.94709218060730105</v>
      </c>
      <c r="O46" s="321"/>
    </row>
    <row r="47" spans="1:15" ht="14.1" customHeight="1" x14ac:dyDescent="0.2">
      <c r="A47" s="298">
        <v>336</v>
      </c>
      <c r="B47" s="41" t="s">
        <v>516</v>
      </c>
      <c r="C47" s="231">
        <v>211322.62</v>
      </c>
      <c r="D47" s="238">
        <v>211322.62</v>
      </c>
      <c r="E47" s="35">
        <v>211322.62</v>
      </c>
      <c r="F47" s="326">
        <f t="shared" si="0"/>
        <v>1</v>
      </c>
      <c r="G47" s="35">
        <v>211322.62</v>
      </c>
      <c r="H47" s="326">
        <f t="shared" si="1"/>
        <v>1</v>
      </c>
      <c r="I47" s="35">
        <v>0</v>
      </c>
      <c r="J47" s="199">
        <f t="shared" si="2"/>
        <v>0</v>
      </c>
      <c r="K47" s="33">
        <v>0</v>
      </c>
      <c r="L47" s="199">
        <v>0</v>
      </c>
      <c r="M47" s="160" t="s">
        <v>135</v>
      </c>
    </row>
    <row r="48" spans="1:15" ht="14.1" customHeight="1" x14ac:dyDescent="0.2">
      <c r="A48" s="298">
        <v>337</v>
      </c>
      <c r="B48" s="41" t="s">
        <v>517</v>
      </c>
      <c r="C48" s="231">
        <v>13215052.93</v>
      </c>
      <c r="D48" s="238">
        <v>12420734.49</v>
      </c>
      <c r="E48" s="35">
        <v>10341078.779999999</v>
      </c>
      <c r="F48" s="326">
        <f t="shared" si="0"/>
        <v>0.83256580263636237</v>
      </c>
      <c r="G48" s="35">
        <v>10023656.83</v>
      </c>
      <c r="H48" s="326">
        <f t="shared" si="1"/>
        <v>0.80700999108145333</v>
      </c>
      <c r="I48" s="35">
        <v>5322667.82</v>
      </c>
      <c r="J48" s="199">
        <f t="shared" si="2"/>
        <v>0.42853084286483289</v>
      </c>
      <c r="K48" s="33">
        <v>0</v>
      </c>
      <c r="L48" s="199">
        <v>0</v>
      </c>
      <c r="M48" s="160" t="s">
        <v>135</v>
      </c>
    </row>
    <row r="49" spans="1:18" ht="14.1" customHeight="1" x14ac:dyDescent="0.2">
      <c r="A49" s="298">
        <v>338</v>
      </c>
      <c r="B49" s="41" t="s">
        <v>518</v>
      </c>
      <c r="C49" s="231">
        <v>6508517.5999999996</v>
      </c>
      <c r="D49" s="238">
        <v>6634062.0700000003</v>
      </c>
      <c r="E49" s="35">
        <v>5905498.4100000001</v>
      </c>
      <c r="F49" s="326">
        <f t="shared" si="0"/>
        <v>0.89017834739674062</v>
      </c>
      <c r="G49" s="35">
        <v>5533398.3899999997</v>
      </c>
      <c r="H49" s="326">
        <f t="shared" si="1"/>
        <v>0.83408902895598014</v>
      </c>
      <c r="I49" s="35">
        <v>478857.08</v>
      </c>
      <c r="J49" s="199">
        <f t="shared" si="2"/>
        <v>7.2181579693902376E-2</v>
      </c>
      <c r="K49" s="33">
        <v>321574.68</v>
      </c>
      <c r="L49" s="199">
        <v>4.8283373938954252E-2</v>
      </c>
      <c r="M49" s="160">
        <f t="shared" si="3"/>
        <v>0.48910069660957145</v>
      </c>
    </row>
    <row r="50" spans="1:18" ht="14.1" customHeight="1" x14ac:dyDescent="0.2">
      <c r="A50" s="298" t="s">
        <v>82</v>
      </c>
      <c r="B50" s="41" t="s">
        <v>119</v>
      </c>
      <c r="C50" s="231">
        <v>13397166.07</v>
      </c>
      <c r="D50" s="238">
        <v>15127276.130000001</v>
      </c>
      <c r="E50" s="35">
        <v>14424457.869999999</v>
      </c>
      <c r="F50" s="467">
        <f t="shared" si="0"/>
        <v>0.95353966874405161</v>
      </c>
      <c r="G50" s="35">
        <v>14237843.5</v>
      </c>
      <c r="H50" s="467">
        <f t="shared" si="1"/>
        <v>0.94120338504060874</v>
      </c>
      <c r="I50" s="35">
        <v>5825000.9000000004</v>
      </c>
      <c r="J50" s="469">
        <f t="shared" si="2"/>
        <v>0.38506607864769637</v>
      </c>
      <c r="K50" s="33">
        <v>5006306.22</v>
      </c>
      <c r="L50" s="469">
        <v>0.29772670076728502</v>
      </c>
      <c r="M50" s="160">
        <f t="shared" si="3"/>
        <v>0.16353268138679722</v>
      </c>
    </row>
    <row r="51" spans="1:18" ht="14.1" customHeight="1" x14ac:dyDescent="0.2">
      <c r="A51" s="298">
        <v>342</v>
      </c>
      <c r="B51" s="41" t="s">
        <v>519</v>
      </c>
      <c r="C51" s="231">
        <v>5026210.57</v>
      </c>
      <c r="D51" s="238">
        <v>4676210.57</v>
      </c>
      <c r="E51" s="35">
        <v>4670210.57</v>
      </c>
      <c r="F51" s="467">
        <f t="shared" si="0"/>
        <v>0.99871690979048444</v>
      </c>
      <c r="G51" s="35">
        <v>4667210.57</v>
      </c>
      <c r="H51" s="467">
        <f t="shared" si="1"/>
        <v>0.99807536468572666</v>
      </c>
      <c r="I51" s="35">
        <v>6772.86</v>
      </c>
      <c r="J51" s="469">
        <f t="shared" si="2"/>
        <v>1.4483650594032166E-3</v>
      </c>
      <c r="K51" s="33">
        <v>6814.65</v>
      </c>
      <c r="L51" s="469">
        <v>1.5115271788873944E-3</v>
      </c>
      <c r="M51" s="160" t="s">
        <v>135</v>
      </c>
    </row>
    <row r="52" spans="1:18" ht="14.1" customHeight="1" x14ac:dyDescent="0.2">
      <c r="A52" s="298">
        <v>343</v>
      </c>
      <c r="B52" s="41" t="s">
        <v>454</v>
      </c>
      <c r="C52" s="231">
        <v>7608676.7199999997</v>
      </c>
      <c r="D52" s="238">
        <v>7608676.7199999997</v>
      </c>
      <c r="E52" s="35">
        <v>7608676.7199999997</v>
      </c>
      <c r="F52" s="467">
        <f t="shared" si="0"/>
        <v>1</v>
      </c>
      <c r="G52" s="35">
        <v>7608676.7199999997</v>
      </c>
      <c r="H52" s="467">
        <f t="shared" si="1"/>
        <v>1</v>
      </c>
      <c r="I52" s="35">
        <v>0</v>
      </c>
      <c r="J52" s="469">
        <f t="shared" si="2"/>
        <v>0</v>
      </c>
      <c r="K52" s="33">
        <v>0</v>
      </c>
      <c r="L52" s="469">
        <v>0</v>
      </c>
      <c r="M52" s="160" t="s">
        <v>135</v>
      </c>
    </row>
    <row r="53" spans="1:18" ht="14.1" customHeight="1" x14ac:dyDescent="0.2">
      <c r="A53" s="18">
        <v>3</v>
      </c>
      <c r="B53" s="2" t="s">
        <v>128</v>
      </c>
      <c r="C53" s="232">
        <f>SUBTOTAL(9,C35:C52)</f>
        <v>301000412.49000001</v>
      </c>
      <c r="D53" s="239">
        <f>SUBTOTAL(9,D35:D52)</f>
        <v>303022800.19</v>
      </c>
      <c r="E53" s="234">
        <f>SUBTOTAL(9,E35:E52)</f>
        <v>286259046.72000003</v>
      </c>
      <c r="F53" s="98">
        <f t="shared" si="0"/>
        <v>0.94467824381700372</v>
      </c>
      <c r="G53" s="234">
        <f>SUBTOTAL(9,G35:G52)</f>
        <v>284654643.67000002</v>
      </c>
      <c r="H53" s="98">
        <f t="shared" si="1"/>
        <v>0.93938358265951316</v>
      </c>
      <c r="I53" s="234">
        <f>SUBTOTAL(9,I35:I52)</f>
        <v>114044729.51999998</v>
      </c>
      <c r="J53" s="190">
        <f t="shared" si="2"/>
        <v>0.3763569257775064</v>
      </c>
      <c r="K53" s="92">
        <f>SUBTOTAL(9,K35:K52)</f>
        <v>104199949.72000001</v>
      </c>
      <c r="L53" s="44">
        <v>0.33251616833899045</v>
      </c>
      <c r="M53" s="162">
        <f t="shared" si="3"/>
        <v>9.4479698180798266E-2</v>
      </c>
    </row>
    <row r="54" spans="1:18" ht="14.1" customHeight="1" x14ac:dyDescent="0.2">
      <c r="A54" s="38">
        <v>430</v>
      </c>
      <c r="B54" s="39" t="s">
        <v>575</v>
      </c>
      <c r="C54" s="231">
        <v>3157718.66</v>
      </c>
      <c r="D54" s="238">
        <v>2884435.18</v>
      </c>
      <c r="E54" s="35">
        <v>1188146.76</v>
      </c>
      <c r="F54" s="467">
        <f t="shared" si="0"/>
        <v>0.41191660961505816</v>
      </c>
      <c r="G54" s="35">
        <v>1111495.99</v>
      </c>
      <c r="H54" s="467">
        <f t="shared" si="1"/>
        <v>0.3853426825837008</v>
      </c>
      <c r="I54" s="35">
        <v>1035067.8</v>
      </c>
      <c r="J54" s="199">
        <f t="shared" si="2"/>
        <v>0.35884592143963517</v>
      </c>
      <c r="K54" s="470">
        <v>659368.38</v>
      </c>
      <c r="L54" s="199">
        <v>0.22095479103475266</v>
      </c>
      <c r="M54" s="159">
        <f t="shared" si="3"/>
        <v>0.5697868314522454</v>
      </c>
    </row>
    <row r="55" spans="1:18" ht="14.1" customHeight="1" x14ac:dyDescent="0.2">
      <c r="A55" s="38" t="s">
        <v>83</v>
      </c>
      <c r="B55" s="39" t="s">
        <v>107</v>
      </c>
      <c r="C55" s="231">
        <v>25783615.18</v>
      </c>
      <c r="D55" s="238">
        <v>26561902.48</v>
      </c>
      <c r="E55" s="35">
        <v>21359273.170000002</v>
      </c>
      <c r="F55" s="49">
        <f t="shared" si="0"/>
        <v>0.80413190230190179</v>
      </c>
      <c r="G55" s="35">
        <v>19385472.18</v>
      </c>
      <c r="H55" s="49">
        <f t="shared" si="1"/>
        <v>0.72982242874343994</v>
      </c>
      <c r="I55" s="35">
        <v>3705497.75</v>
      </c>
      <c r="J55" s="172">
        <f t="shared" si="2"/>
        <v>0.13950422989430386</v>
      </c>
      <c r="K55" s="470">
        <v>3623251.88</v>
      </c>
      <c r="L55" s="172">
        <v>0.11899879596106923</v>
      </c>
      <c r="M55" s="159">
        <f t="shared" si="3"/>
        <v>2.2699462450841201E-2</v>
      </c>
    </row>
    <row r="56" spans="1:18" ht="14.1" customHeight="1" x14ac:dyDescent="0.2">
      <c r="A56" s="40" t="s">
        <v>84</v>
      </c>
      <c r="B56" s="41" t="s">
        <v>520</v>
      </c>
      <c r="C56" s="231">
        <v>4243112</v>
      </c>
      <c r="D56" s="238">
        <v>7745137.8799999999</v>
      </c>
      <c r="E56" s="35">
        <v>3417782.74</v>
      </c>
      <c r="F56" s="326">
        <f t="shared" si="0"/>
        <v>0.44128107116409404</v>
      </c>
      <c r="G56" s="35">
        <v>3413228.49</v>
      </c>
      <c r="H56" s="326">
        <f t="shared" si="1"/>
        <v>0.44069305710023077</v>
      </c>
      <c r="I56" s="35">
        <v>2721031.12</v>
      </c>
      <c r="J56" s="199">
        <f t="shared" si="2"/>
        <v>0.35132119817084523</v>
      </c>
      <c r="K56" s="471">
        <v>1595705.22</v>
      </c>
      <c r="L56" s="199">
        <v>0.21293097491328236</v>
      </c>
      <c r="M56" s="160">
        <f t="shared" si="3"/>
        <v>0.70522166995229862</v>
      </c>
    </row>
    <row r="57" spans="1:18" ht="14.1" customHeight="1" x14ac:dyDescent="0.2">
      <c r="A57" s="40" t="s">
        <v>85</v>
      </c>
      <c r="B57" s="41" t="s">
        <v>108</v>
      </c>
      <c r="C57" s="231">
        <v>67192674.75</v>
      </c>
      <c r="D57" s="238">
        <v>67933397.159999996</v>
      </c>
      <c r="E57" s="35">
        <v>33983711.810000002</v>
      </c>
      <c r="F57" s="326">
        <f t="shared" si="0"/>
        <v>0.50025043985302153</v>
      </c>
      <c r="G57" s="35">
        <v>33747812.049999997</v>
      </c>
      <c r="H57" s="326">
        <f t="shared" si="1"/>
        <v>0.49677792456802256</v>
      </c>
      <c r="I57" s="35">
        <v>18227223.670000002</v>
      </c>
      <c r="J57" s="199">
        <f t="shared" si="2"/>
        <v>0.26831020428833213</v>
      </c>
      <c r="K57" s="471">
        <v>13011324.34</v>
      </c>
      <c r="L57" s="199">
        <v>0.25409814320833479</v>
      </c>
      <c r="M57" s="160">
        <f t="shared" si="3"/>
        <v>0.40087382296397367</v>
      </c>
      <c r="O57" s="325"/>
      <c r="P57" s="325"/>
    </row>
    <row r="58" spans="1:18" ht="14.1" customHeight="1" x14ac:dyDescent="0.2">
      <c r="A58" s="40" t="s">
        <v>86</v>
      </c>
      <c r="B58" s="41" t="s">
        <v>521</v>
      </c>
      <c r="C58" s="231">
        <v>133403395</v>
      </c>
      <c r="D58" s="238">
        <v>134218044.80000001</v>
      </c>
      <c r="E58" s="35">
        <v>118840151.8</v>
      </c>
      <c r="F58" s="326">
        <f t="shared" si="0"/>
        <v>0.88542603922658236</v>
      </c>
      <c r="G58" s="35">
        <v>118840151.8</v>
      </c>
      <c r="H58" s="326">
        <f t="shared" si="1"/>
        <v>0.88542603922658236</v>
      </c>
      <c r="I58" s="35">
        <v>46257014.259999998</v>
      </c>
      <c r="J58" s="199">
        <f t="shared" si="2"/>
        <v>0.34464079944636472</v>
      </c>
      <c r="K58" s="471">
        <v>38835277.899999999</v>
      </c>
      <c r="L58" s="199">
        <v>0.38475515954673473</v>
      </c>
      <c r="M58" s="160">
        <f t="shared" si="3"/>
        <v>0.19110810482960394</v>
      </c>
      <c r="O58" s="325"/>
      <c r="P58" s="325"/>
    </row>
    <row r="59" spans="1:18" ht="14.1" customHeight="1" x14ac:dyDescent="0.2">
      <c r="A59" s="40">
        <v>491</v>
      </c>
      <c r="B59" s="41" t="s">
        <v>533</v>
      </c>
      <c r="C59" s="231">
        <v>17459000</v>
      </c>
      <c r="D59" s="238">
        <v>17459000</v>
      </c>
      <c r="E59" s="35">
        <v>17459000</v>
      </c>
      <c r="F59" s="326">
        <f t="shared" si="0"/>
        <v>1</v>
      </c>
      <c r="G59" s="35">
        <v>17459000</v>
      </c>
      <c r="H59" s="326">
        <f t="shared" si="1"/>
        <v>1</v>
      </c>
      <c r="I59" s="35">
        <v>8000000</v>
      </c>
      <c r="J59" s="199">
        <f t="shared" si="2"/>
        <v>0.45821639269144854</v>
      </c>
      <c r="K59" s="471">
        <v>7800000</v>
      </c>
      <c r="L59" s="199">
        <v>0.45348837209302323</v>
      </c>
      <c r="M59" s="160" t="s">
        <v>135</v>
      </c>
      <c r="O59" s="325"/>
      <c r="P59" s="325"/>
    </row>
    <row r="60" spans="1:18" ht="14.1" customHeight="1" x14ac:dyDescent="0.2">
      <c r="A60" s="40" t="s">
        <v>87</v>
      </c>
      <c r="B60" s="41" t="s">
        <v>522</v>
      </c>
      <c r="C60" s="231">
        <v>1138067.27</v>
      </c>
      <c r="D60" s="238">
        <v>1056997.24</v>
      </c>
      <c r="E60" s="35">
        <v>408844.65</v>
      </c>
      <c r="F60" s="326">
        <f t="shared" si="0"/>
        <v>0.386798219075766</v>
      </c>
      <c r="G60" s="35">
        <v>303812.09000000003</v>
      </c>
      <c r="H60" s="326">
        <f t="shared" si="1"/>
        <v>0.28742940710043863</v>
      </c>
      <c r="I60" s="35">
        <v>272288.82</v>
      </c>
      <c r="J60" s="199">
        <f t="shared" si="2"/>
        <v>0.2576059895861223</v>
      </c>
      <c r="K60" s="471">
        <v>293563.56</v>
      </c>
      <c r="L60" s="199">
        <v>0.24227414125541794</v>
      </c>
      <c r="M60" s="160">
        <f>+I60/K60-1</f>
        <v>-7.2470643154756598E-2</v>
      </c>
    </row>
    <row r="61" spans="1:18" ht="14.1" customHeight="1" x14ac:dyDescent="0.2">
      <c r="A61" s="18">
        <v>4</v>
      </c>
      <c r="B61" s="2" t="s">
        <v>127</v>
      </c>
      <c r="C61" s="232">
        <f>SUBTOTAL(9,C54:C60)</f>
        <v>252377582.86000001</v>
      </c>
      <c r="D61" s="239">
        <f>SUBTOTAL(9,D54:D60)</f>
        <v>257858914.74000001</v>
      </c>
      <c r="E61" s="234">
        <f>SUBTOTAL(9,E54:E60)</f>
        <v>196656910.93000001</v>
      </c>
      <c r="F61" s="98">
        <f t="shared" si="0"/>
        <v>0.76265313971514159</v>
      </c>
      <c r="G61" s="234">
        <f>SUBTOTAL(9,G54:G60)</f>
        <v>194260972.59999999</v>
      </c>
      <c r="H61" s="98">
        <f t="shared" si="1"/>
        <v>0.75336147596787173</v>
      </c>
      <c r="I61" s="234">
        <f>SUBTOTAL(9,I54:I60)</f>
        <v>80218123.419999987</v>
      </c>
      <c r="J61" s="190">
        <f t="shared" si="2"/>
        <v>0.31109307778202738</v>
      </c>
      <c r="K61" s="92">
        <f>SUBTOTAL(9,K54:K60)</f>
        <v>65818491.280000001</v>
      </c>
      <c r="L61" s="44">
        <v>0.31122999435256637</v>
      </c>
      <c r="M61" s="162">
        <f t="shared" si="3"/>
        <v>0.21877791271061153</v>
      </c>
    </row>
    <row r="62" spans="1:18" ht="14.1" customHeight="1" x14ac:dyDescent="0.2">
      <c r="A62" s="38" t="s">
        <v>88</v>
      </c>
      <c r="B62" s="39" t="s">
        <v>117</v>
      </c>
      <c r="C62" s="231">
        <v>27475672.920000002</v>
      </c>
      <c r="D62" s="238">
        <v>28139727.73</v>
      </c>
      <c r="E62" s="35">
        <v>13070506.890000001</v>
      </c>
      <c r="F62" s="49">
        <f t="shared" si="0"/>
        <v>0.46448590460473516</v>
      </c>
      <c r="G62" s="35">
        <v>11211075.470000001</v>
      </c>
      <c r="H62" s="49">
        <f t="shared" si="1"/>
        <v>0.3984073896368151</v>
      </c>
      <c r="I62" s="35">
        <v>9209926.0600000005</v>
      </c>
      <c r="J62" s="172">
        <f t="shared" si="2"/>
        <v>0.32729265003446428</v>
      </c>
      <c r="K62" s="470">
        <v>10309464.119999999</v>
      </c>
      <c r="L62" s="172">
        <v>0.37093617230442283</v>
      </c>
      <c r="M62" s="159">
        <f t="shared" si="3"/>
        <v>-0.10665326996647029</v>
      </c>
    </row>
    <row r="63" spans="1:18" ht="14.1" customHeight="1" x14ac:dyDescent="0.2">
      <c r="A63" s="40" t="s">
        <v>89</v>
      </c>
      <c r="B63" s="41" t="s">
        <v>574</v>
      </c>
      <c r="C63" s="231">
        <v>55247619.460000001</v>
      </c>
      <c r="D63" s="238">
        <v>58410082.18</v>
      </c>
      <c r="E63" s="35">
        <v>26841577.440000001</v>
      </c>
      <c r="F63" s="326">
        <f t="shared" si="0"/>
        <v>0.45953671760439219</v>
      </c>
      <c r="G63" s="35">
        <v>22527544.379999999</v>
      </c>
      <c r="H63" s="326">
        <f t="shared" si="1"/>
        <v>0.38567903928944614</v>
      </c>
      <c r="I63" s="35">
        <v>15616752.1</v>
      </c>
      <c r="J63" s="199">
        <f t="shared" si="2"/>
        <v>0.26736398096264413</v>
      </c>
      <c r="K63" s="471">
        <v>15570521.189999999</v>
      </c>
      <c r="L63" s="199">
        <v>0.25918407999528187</v>
      </c>
      <c r="M63" s="160">
        <f t="shared" si="3"/>
        <v>2.9691305407100188E-3</v>
      </c>
    </row>
    <row r="64" spans="1:18" ht="14.1" customHeight="1" x14ac:dyDescent="0.2">
      <c r="A64" s="40" t="s">
        <v>90</v>
      </c>
      <c r="B64" s="41" t="s">
        <v>120</v>
      </c>
      <c r="C64" s="231">
        <v>6330784.5</v>
      </c>
      <c r="D64" s="238">
        <v>6696736.3799999999</v>
      </c>
      <c r="E64" s="35">
        <v>2414852.87</v>
      </c>
      <c r="F64" s="326">
        <f t="shared" si="0"/>
        <v>0.360601453151423</v>
      </c>
      <c r="G64" s="35">
        <v>2065228.33</v>
      </c>
      <c r="H64" s="326">
        <f t="shared" si="1"/>
        <v>0.30839325498430326</v>
      </c>
      <c r="I64" s="35">
        <v>1693936.4</v>
      </c>
      <c r="J64" s="199">
        <f t="shared" si="2"/>
        <v>0.25294954196778463</v>
      </c>
      <c r="K64" s="471">
        <v>1691972.98</v>
      </c>
      <c r="L64" s="199">
        <v>0.26811155643993284</v>
      </c>
      <c r="M64" s="160">
        <f t="shared" si="3"/>
        <v>1.1604322428364622E-3</v>
      </c>
      <c r="Q64" s="299"/>
      <c r="R64" s="299"/>
    </row>
    <row r="65" spans="1:18" ht="14.1" customHeight="1" x14ac:dyDescent="0.2">
      <c r="A65" s="40" t="s">
        <v>91</v>
      </c>
      <c r="B65" s="41" t="s">
        <v>115</v>
      </c>
      <c r="C65" s="231">
        <v>2703306.46</v>
      </c>
      <c r="D65" s="238">
        <v>1674768.78</v>
      </c>
      <c r="E65" s="35">
        <v>769458.85</v>
      </c>
      <c r="F65" s="326">
        <f t="shared" si="0"/>
        <v>0.45944184008493399</v>
      </c>
      <c r="G65" s="35">
        <v>540691.37</v>
      </c>
      <c r="H65" s="326">
        <f t="shared" si="1"/>
        <v>0.32284538406549468</v>
      </c>
      <c r="I65" s="35">
        <v>428531.86</v>
      </c>
      <c r="J65" s="199">
        <f t="shared" si="2"/>
        <v>0.25587523789403332</v>
      </c>
      <c r="K65" s="471">
        <v>378399.93</v>
      </c>
      <c r="L65" s="199">
        <v>0.23588231168523224</v>
      </c>
      <c r="M65" s="160">
        <f t="shared" si="3"/>
        <v>0.13248398328192068</v>
      </c>
      <c r="Q65" s="299"/>
      <c r="R65" s="299"/>
    </row>
    <row r="66" spans="1:18" ht="14.1" customHeight="1" x14ac:dyDescent="0.2">
      <c r="A66" s="40" t="s">
        <v>92</v>
      </c>
      <c r="B66" s="41" t="s">
        <v>109</v>
      </c>
      <c r="C66" s="231">
        <v>9126336.0500000007</v>
      </c>
      <c r="D66" s="238">
        <v>9022100.25</v>
      </c>
      <c r="E66" s="35">
        <v>7868510.7999999998</v>
      </c>
      <c r="F66" s="326">
        <f t="shared" si="0"/>
        <v>0.87213737178324968</v>
      </c>
      <c r="G66" s="35">
        <v>4553417.18</v>
      </c>
      <c r="H66" s="326">
        <f t="shared" si="1"/>
        <v>0.50469591933430358</v>
      </c>
      <c r="I66" s="35">
        <v>2989967.57</v>
      </c>
      <c r="J66" s="199">
        <f t="shared" si="2"/>
        <v>0.33140482671980948</v>
      </c>
      <c r="K66" s="471">
        <v>979881.01</v>
      </c>
      <c r="L66" s="199">
        <v>0.11947450856858971</v>
      </c>
      <c r="M66" s="160">
        <f t="shared" si="3"/>
        <v>2.0513578072096732</v>
      </c>
      <c r="N66" t="s">
        <v>535</v>
      </c>
      <c r="Q66" s="299"/>
      <c r="R66" s="299"/>
    </row>
    <row r="67" spans="1:18" ht="14.1" customHeight="1" x14ac:dyDescent="0.2">
      <c r="A67" s="40" t="s">
        <v>93</v>
      </c>
      <c r="B67" s="41" t="s">
        <v>124</v>
      </c>
      <c r="C67" s="231">
        <v>36104377.189999998</v>
      </c>
      <c r="D67" s="238">
        <v>36304331.170000002</v>
      </c>
      <c r="E67" s="35">
        <v>26297999.079999998</v>
      </c>
      <c r="F67" s="326">
        <f t="shared" si="0"/>
        <v>0.72437635489980567</v>
      </c>
      <c r="G67" s="35">
        <v>24555395.530000001</v>
      </c>
      <c r="H67" s="326">
        <f t="shared" si="1"/>
        <v>0.6763764746144475</v>
      </c>
      <c r="I67" s="35">
        <v>9482145.8000000007</v>
      </c>
      <c r="J67" s="199">
        <f t="shared" si="2"/>
        <v>0.2611849742004213</v>
      </c>
      <c r="K67" s="471">
        <v>8418893.7200000007</v>
      </c>
      <c r="L67" s="199">
        <v>0.22974125952663912</v>
      </c>
      <c r="M67" s="160">
        <f t="shared" si="3"/>
        <v>0.12629356247533208</v>
      </c>
      <c r="Q67" s="299"/>
      <c r="R67" s="299"/>
    </row>
    <row r="68" spans="1:18" ht="14.1" customHeight="1" x14ac:dyDescent="0.2">
      <c r="A68" s="40" t="s">
        <v>94</v>
      </c>
      <c r="B68" s="41" t="s">
        <v>523</v>
      </c>
      <c r="C68" s="231">
        <v>59952489.780000001</v>
      </c>
      <c r="D68" s="238">
        <v>56429335.100000001</v>
      </c>
      <c r="E68" s="35">
        <v>48781841.960000001</v>
      </c>
      <c r="F68" s="326">
        <f t="shared" si="0"/>
        <v>0.86447663920817663</v>
      </c>
      <c r="G68" s="35">
        <v>48778841.960000001</v>
      </c>
      <c r="H68" s="326">
        <f t="shared" si="1"/>
        <v>0.86442347537070308</v>
      </c>
      <c r="I68" s="35">
        <v>12006375.9</v>
      </c>
      <c r="J68" s="199">
        <f t="shared" si="2"/>
        <v>0.21276833899820308</v>
      </c>
      <c r="K68" s="471">
        <v>11497500.970000001</v>
      </c>
      <c r="L68" s="199">
        <v>0.22184966418619648</v>
      </c>
      <c r="M68" s="160">
        <f t="shared" si="3"/>
        <v>4.4259611834588153E-2</v>
      </c>
    </row>
    <row r="69" spans="1:18" ht="14.1" customHeight="1" x14ac:dyDescent="0.2">
      <c r="A69" s="40" t="s">
        <v>95</v>
      </c>
      <c r="B69" s="41" t="s">
        <v>122</v>
      </c>
      <c r="C69" s="231">
        <v>26939471.629999999</v>
      </c>
      <c r="D69" s="238">
        <v>10157112.92</v>
      </c>
      <c r="E69" s="35">
        <v>42799.95</v>
      </c>
      <c r="F69" s="326">
        <f t="shared" si="0"/>
        <v>4.2137909007316614E-3</v>
      </c>
      <c r="G69" s="35">
        <v>42799.95</v>
      </c>
      <c r="H69" s="326">
        <f t="shared" si="1"/>
        <v>4.2137909007316614E-3</v>
      </c>
      <c r="I69" s="35">
        <v>42799.95</v>
      </c>
      <c r="J69" s="199">
        <f t="shared" si="2"/>
        <v>4.2137909007316614E-3</v>
      </c>
      <c r="K69" s="471">
        <v>81182.94</v>
      </c>
      <c r="L69" s="199">
        <v>4.5601330662675054E-3</v>
      </c>
      <c r="M69" s="160" t="s">
        <v>135</v>
      </c>
    </row>
    <row r="70" spans="1:18" ht="14.1" customHeight="1" x14ac:dyDescent="0.2">
      <c r="A70" s="298">
        <v>931</v>
      </c>
      <c r="B70" s="41" t="s">
        <v>455</v>
      </c>
      <c r="C70" s="231">
        <v>5447022.2999999998</v>
      </c>
      <c r="D70" s="238">
        <v>5675210.6500000004</v>
      </c>
      <c r="E70" s="35">
        <v>1941208.58</v>
      </c>
      <c r="F70" s="326">
        <f t="shared" si="0"/>
        <v>0.34205048935055826</v>
      </c>
      <c r="G70" s="35">
        <v>1813061.65</v>
      </c>
      <c r="H70" s="326">
        <f t="shared" si="1"/>
        <v>0.31947037067249651</v>
      </c>
      <c r="I70" s="35">
        <v>1551727.4</v>
      </c>
      <c r="J70" s="199">
        <f t="shared" si="2"/>
        <v>0.27342199183390659</v>
      </c>
      <c r="K70" s="471">
        <v>1428446</v>
      </c>
      <c r="L70" s="199">
        <v>0.28029296342996113</v>
      </c>
      <c r="M70" s="160">
        <f t="shared" si="3"/>
        <v>8.6304557540151983E-2</v>
      </c>
    </row>
    <row r="71" spans="1:18" ht="14.1" customHeight="1" x14ac:dyDescent="0.2">
      <c r="A71" s="40" t="s">
        <v>96</v>
      </c>
      <c r="B71" s="41" t="s">
        <v>111</v>
      </c>
      <c r="C71" s="231">
        <v>26643946.690000001</v>
      </c>
      <c r="D71" s="238">
        <v>28351707.690000001</v>
      </c>
      <c r="E71" s="35">
        <v>26775365.600000001</v>
      </c>
      <c r="F71" s="326">
        <f t="shared" si="0"/>
        <v>0.94440045350227719</v>
      </c>
      <c r="G71" s="35">
        <v>26628066.23</v>
      </c>
      <c r="H71" s="326">
        <f t="shared" si="1"/>
        <v>0.93920502148066554</v>
      </c>
      <c r="I71" s="35">
        <v>9739210.2899999991</v>
      </c>
      <c r="J71" s="199">
        <f t="shared" si="2"/>
        <v>0.34351406259155032</v>
      </c>
      <c r="K71" s="471">
        <v>7627706.8899999997</v>
      </c>
      <c r="L71" s="199">
        <v>0.28950381500265582</v>
      </c>
      <c r="M71" s="160">
        <f t="shared" si="3"/>
        <v>0.2768202069704857</v>
      </c>
    </row>
    <row r="72" spans="1:18" ht="14.1" customHeight="1" x14ac:dyDescent="0.2">
      <c r="A72" s="40" t="s">
        <v>97</v>
      </c>
      <c r="B72" s="41" t="s">
        <v>112</v>
      </c>
      <c r="C72" s="231">
        <v>85426699.129999995</v>
      </c>
      <c r="D72" s="238">
        <v>90268246.409999996</v>
      </c>
      <c r="E72" s="35">
        <v>70307477.120000005</v>
      </c>
      <c r="F72" s="326">
        <f t="shared" si="0"/>
        <v>0.77887274779507931</v>
      </c>
      <c r="G72" s="35">
        <v>68097880.400000006</v>
      </c>
      <c r="H72" s="326">
        <f t="shared" si="1"/>
        <v>0.75439463054038081</v>
      </c>
      <c r="I72" s="35">
        <v>21109128.379999999</v>
      </c>
      <c r="J72" s="199">
        <f t="shared" si="2"/>
        <v>0.23384888063651929</v>
      </c>
      <c r="K72" s="471">
        <v>25747698.859999999</v>
      </c>
      <c r="L72" s="199">
        <v>0.14566568526267459</v>
      </c>
      <c r="M72" s="160">
        <f t="shared" si="3"/>
        <v>-0.18015475888628596</v>
      </c>
    </row>
    <row r="73" spans="1:18" ht="14.1" customHeight="1" x14ac:dyDescent="0.2">
      <c r="A73" s="40" t="s">
        <v>98</v>
      </c>
      <c r="B73" s="41" t="s">
        <v>121</v>
      </c>
      <c r="C73" s="231">
        <v>732282.55</v>
      </c>
      <c r="D73" s="238">
        <v>732282.55</v>
      </c>
      <c r="E73" s="35">
        <v>261632.79</v>
      </c>
      <c r="F73" s="326">
        <f t="shared" si="0"/>
        <v>0.35728393364009559</v>
      </c>
      <c r="G73" s="35">
        <v>261632.79</v>
      </c>
      <c r="H73" s="326">
        <f t="shared" si="1"/>
        <v>0.35728393364009559</v>
      </c>
      <c r="I73" s="35">
        <v>261632.79</v>
      </c>
      <c r="J73" s="199">
        <f t="shared" si="2"/>
        <v>0.35728393364009559</v>
      </c>
      <c r="K73" s="471">
        <v>274484.39</v>
      </c>
      <c r="L73" s="199">
        <v>0.35878144252798949</v>
      </c>
      <c r="M73" s="160">
        <f t="shared" si="3"/>
        <v>-4.6820877500538427E-2</v>
      </c>
    </row>
    <row r="74" spans="1:18" ht="14.1" customHeight="1" x14ac:dyDescent="0.2">
      <c r="A74" s="295">
        <v>943</v>
      </c>
      <c r="B74" s="43" t="s">
        <v>123</v>
      </c>
      <c r="C74" s="231">
        <v>89097229.569999993</v>
      </c>
      <c r="D74" s="238">
        <v>89097229.569999993</v>
      </c>
      <c r="E74" s="35">
        <v>89097229.569999993</v>
      </c>
      <c r="F74" s="326">
        <f t="shared" si="0"/>
        <v>1</v>
      </c>
      <c r="G74" s="35">
        <v>89097229.569999993</v>
      </c>
      <c r="H74" s="326">
        <f t="shared" si="1"/>
        <v>1</v>
      </c>
      <c r="I74" s="35">
        <v>25820381.210000001</v>
      </c>
      <c r="J74" s="199">
        <f t="shared" si="2"/>
        <v>0.28980004579956103</v>
      </c>
      <c r="K74" s="472">
        <v>20005749.690000001</v>
      </c>
      <c r="L74" s="86">
        <v>0.22432552989692081</v>
      </c>
      <c r="M74" s="160">
        <f t="shared" si="3"/>
        <v>0.29064801919952443</v>
      </c>
      <c r="N74" t="s">
        <v>561</v>
      </c>
    </row>
    <row r="75" spans="1:18" ht="14.1" customHeight="1" thickBot="1" x14ac:dyDescent="0.25">
      <c r="A75" s="18">
        <v>9</v>
      </c>
      <c r="B75" s="2" t="s">
        <v>546</v>
      </c>
      <c r="C75" s="232">
        <f>SUBTOTAL(9,C62:C74)</f>
        <v>431227238.23000002</v>
      </c>
      <c r="D75" s="239">
        <f>SUBTOTAL(9,D62:D74)</f>
        <v>420958871.38</v>
      </c>
      <c r="E75" s="234">
        <f>SUBTOTAL(9,E62:E74)</f>
        <v>314470461.5</v>
      </c>
      <c r="F75" s="98">
        <f t="shared" si="0"/>
        <v>0.7470336958788717</v>
      </c>
      <c r="G75" s="234">
        <f>SUBTOTAL(9,G62:G74)</f>
        <v>300172864.81</v>
      </c>
      <c r="H75" s="98">
        <f t="shared" si="1"/>
        <v>0.71306934054142701</v>
      </c>
      <c r="I75" s="234">
        <f>SUBTOTAL(9,I62:I74)</f>
        <v>109952515.71000001</v>
      </c>
      <c r="J75" s="190">
        <f t="shared" si="2"/>
        <v>0.26119538792364766</v>
      </c>
      <c r="K75" s="92">
        <f>SUBTOTAL(9,K62:K74)</f>
        <v>104011902.69</v>
      </c>
      <c r="L75" s="44">
        <v>0.2045836558384575</v>
      </c>
      <c r="M75" s="162">
        <f t="shared" si="3"/>
        <v>5.7114742316613398E-2</v>
      </c>
    </row>
    <row r="76" spans="1:18" s="6" customFormat="1" ht="14.1" customHeight="1" thickBot="1" x14ac:dyDescent="0.25">
      <c r="A76" s="5"/>
      <c r="B76" s="4" t="s">
        <v>11</v>
      </c>
      <c r="C76" s="233">
        <f>SUBTOTAL(9,C5:C74)</f>
        <v>2550566229.5000014</v>
      </c>
      <c r="D76" s="240">
        <f>SUBTOTAL(9,D5:D74)</f>
        <v>2564559391.8900003</v>
      </c>
      <c r="E76" s="241">
        <f>SUBTOTAL(9,E5:E74)</f>
        <v>1855638385.5299995</v>
      </c>
      <c r="F76" s="202">
        <f>+E76/D76</f>
        <v>0.72357005706249289</v>
      </c>
      <c r="G76" s="241">
        <f>SUBTOTAL(9,G5:G74)</f>
        <v>1818637218.95</v>
      </c>
      <c r="H76" s="202">
        <f>+G76/D76</f>
        <v>0.7091421726091206</v>
      </c>
      <c r="I76" s="241">
        <f>SUBTOTAL(9,I5:I74)</f>
        <v>798144021.90999997</v>
      </c>
      <c r="J76" s="194">
        <f>+I76/D76</f>
        <v>0.31122072057835742</v>
      </c>
      <c r="K76" s="165">
        <f>SUBTOTAL(9,K5:K74)</f>
        <v>688648265.5200001</v>
      </c>
      <c r="L76" s="211">
        <v>0.26580198624293472</v>
      </c>
      <c r="M76" s="162">
        <f t="shared" si="3"/>
        <v>0.15900099059614892</v>
      </c>
      <c r="O76" s="300"/>
      <c r="P76" s="47" t="s">
        <v>154</v>
      </c>
    </row>
    <row r="77" spans="1:18" s="318" customFormat="1" ht="14.1" customHeight="1" x14ac:dyDescent="0.2">
      <c r="A77" s="290"/>
      <c r="B77" s="315"/>
      <c r="C77" s="316"/>
      <c r="D77" s="316"/>
      <c r="E77" s="316"/>
      <c r="F77" s="317"/>
      <c r="G77" s="316"/>
      <c r="H77" s="317"/>
      <c r="I77" s="316"/>
      <c r="J77" s="317"/>
      <c r="K77" s="316"/>
      <c r="L77" s="317"/>
      <c r="M77" s="317"/>
      <c r="O77" s="319"/>
      <c r="P77" s="320"/>
    </row>
    <row r="78" spans="1:18" ht="15.75" thickBot="1" x14ac:dyDescent="0.3">
      <c r="A78" s="7" t="s">
        <v>19</v>
      </c>
      <c r="K78" s="105"/>
    </row>
    <row r="79" spans="1:18" ht="12.75" customHeight="1" x14ac:dyDescent="0.2">
      <c r="A79" s="598" t="s">
        <v>499</v>
      </c>
      <c r="B79" s="599"/>
      <c r="C79" s="183" t="s">
        <v>501</v>
      </c>
      <c r="D79" s="585" t="s">
        <v>568</v>
      </c>
      <c r="E79" s="586"/>
      <c r="F79" s="586"/>
      <c r="G79" s="586"/>
      <c r="H79" s="586"/>
      <c r="I79" s="586"/>
      <c r="J79" s="587"/>
      <c r="K79" s="584" t="s">
        <v>569</v>
      </c>
      <c r="L79" s="583"/>
      <c r="M79" s="228"/>
    </row>
    <row r="80" spans="1:18" ht="12.75" customHeight="1" x14ac:dyDescent="0.2">
      <c r="C80" s="176" t="s">
        <v>466</v>
      </c>
      <c r="D80" s="166">
        <v>2</v>
      </c>
      <c r="E80" s="95">
        <v>3</v>
      </c>
      <c r="F80" s="96" t="s">
        <v>39</v>
      </c>
      <c r="G80" s="95">
        <v>4</v>
      </c>
      <c r="H80" s="96" t="s">
        <v>40</v>
      </c>
      <c r="I80" s="95">
        <v>5</v>
      </c>
      <c r="J80" s="167" t="s">
        <v>41</v>
      </c>
      <c r="K80" s="95" t="s">
        <v>42</v>
      </c>
      <c r="L80" s="16" t="s">
        <v>43</v>
      </c>
      <c r="M80" s="157" t="s">
        <v>368</v>
      </c>
    </row>
    <row r="81" spans="1:16" ht="14.1" customHeight="1" x14ac:dyDescent="0.2">
      <c r="A81" s="1"/>
      <c r="B81" s="2" t="s">
        <v>442</v>
      </c>
      <c r="C81" s="293" t="s">
        <v>13</v>
      </c>
      <c r="D81" s="294" t="s">
        <v>14</v>
      </c>
      <c r="E81" s="97" t="s">
        <v>15</v>
      </c>
      <c r="F81" s="97" t="s">
        <v>18</v>
      </c>
      <c r="G81" s="97" t="s">
        <v>16</v>
      </c>
      <c r="H81" s="97" t="s">
        <v>18</v>
      </c>
      <c r="I81" s="97" t="s">
        <v>17</v>
      </c>
      <c r="J81" s="128" t="s">
        <v>18</v>
      </c>
      <c r="K81" s="97" t="s">
        <v>17</v>
      </c>
      <c r="L81" s="12" t="s">
        <v>18</v>
      </c>
      <c r="M81" s="291" t="s">
        <v>540</v>
      </c>
    </row>
    <row r="82" spans="1:16" ht="14.1" customHeight="1" x14ac:dyDescent="0.2">
      <c r="A82" s="17" t="s">
        <v>56</v>
      </c>
      <c r="B82" s="13" t="s">
        <v>99</v>
      </c>
      <c r="C82" s="230">
        <v>36667752.200000003</v>
      </c>
      <c r="D82" s="33">
        <v>36667752.200000003</v>
      </c>
      <c r="E82" s="33">
        <v>12764605.41</v>
      </c>
      <c r="F82" s="86">
        <f>+E82/D82</f>
        <v>0.34811529597933738</v>
      </c>
      <c r="G82" s="33">
        <v>12764605.41</v>
      </c>
      <c r="H82" s="86">
        <f>+G82/D82</f>
        <v>0.34811529597933738</v>
      </c>
      <c r="I82" s="33">
        <v>12764605.41</v>
      </c>
      <c r="J82" s="193">
        <f>+I82/D82</f>
        <v>0.34811529597933738</v>
      </c>
      <c r="K82" s="473">
        <v>13855232.16</v>
      </c>
      <c r="L82" s="61">
        <v>0.33310370238878689</v>
      </c>
      <c r="M82" s="185">
        <f>+I82/K82-1</f>
        <v>-7.8715876962973996E-2</v>
      </c>
    </row>
    <row r="83" spans="1:16" ht="14.1" customHeight="1" x14ac:dyDescent="0.2">
      <c r="A83" s="18">
        <v>0</v>
      </c>
      <c r="B83" s="2" t="s">
        <v>99</v>
      </c>
      <c r="C83" s="232">
        <f>SUBTOTAL(9,C82:C82)</f>
        <v>36667752.200000003</v>
      </c>
      <c r="D83" s="239">
        <f>SUBTOTAL(9,D82:D82)</f>
        <v>36667752.200000003</v>
      </c>
      <c r="E83" s="234">
        <f>SUBTOTAL(9,E82:E82)</f>
        <v>12764605.41</v>
      </c>
      <c r="F83" s="98">
        <f t="shared" ref="F83:F110" si="4">+E83/D83</f>
        <v>0.34811529597933738</v>
      </c>
      <c r="G83" s="234">
        <f>SUBTOTAL(9,G82:G82)</f>
        <v>12764605.41</v>
      </c>
      <c r="H83" s="98">
        <f t="shared" ref="H83:H110" si="5">+G83/D83</f>
        <v>0.34811529597933738</v>
      </c>
      <c r="I83" s="234">
        <f>SUBTOTAL(9,I82:I82)</f>
        <v>12764605.41</v>
      </c>
      <c r="J83" s="190">
        <f t="shared" ref="J83:J110" si="6">+I83/D83</f>
        <v>0.34811529597933738</v>
      </c>
      <c r="K83" s="234">
        <f>SUBTOTAL(9,K82:K82)</f>
        <v>13855232.16</v>
      </c>
      <c r="L83" s="44">
        <v>0.33300000000000002</v>
      </c>
      <c r="M83" s="162">
        <f t="shared" ref="M83:M109" si="7">+I83/K83-1</f>
        <v>-7.8715876962973996E-2</v>
      </c>
    </row>
    <row r="84" spans="1:16" ht="14.1" customHeight="1" x14ac:dyDescent="0.2">
      <c r="A84" s="38" t="s">
        <v>57</v>
      </c>
      <c r="B84" s="39" t="s">
        <v>541</v>
      </c>
      <c r="C84" s="230">
        <v>7424467.5899999999</v>
      </c>
      <c r="D84" s="33">
        <v>7742612.6100000003</v>
      </c>
      <c r="E84" s="33">
        <v>3499838.15</v>
      </c>
      <c r="F84" s="49">
        <f t="shared" si="4"/>
        <v>0.45202289282557812</v>
      </c>
      <c r="G84" s="33">
        <v>3360295.54</v>
      </c>
      <c r="H84" s="49">
        <f t="shared" si="5"/>
        <v>0.43400021533558292</v>
      </c>
      <c r="I84" s="33">
        <v>2892995.82</v>
      </c>
      <c r="J84" s="172">
        <f t="shared" si="6"/>
        <v>0.37364594688148806</v>
      </c>
      <c r="K84" s="470">
        <v>2625844.5099999998</v>
      </c>
      <c r="L84" s="53">
        <v>0.33545245979479493</v>
      </c>
      <c r="M84" s="159">
        <f t="shared" si="7"/>
        <v>0.10173919627860983</v>
      </c>
    </row>
    <row r="85" spans="1:16" ht="14.1" customHeight="1" x14ac:dyDescent="0.2">
      <c r="A85" s="40" t="s">
        <v>58</v>
      </c>
      <c r="B85" s="41" t="s">
        <v>110</v>
      </c>
      <c r="C85" s="230">
        <v>167280142.05000001</v>
      </c>
      <c r="D85" s="33">
        <v>172891040.02000001</v>
      </c>
      <c r="E85" s="33">
        <v>60311230.780000001</v>
      </c>
      <c r="F85" s="326">
        <f t="shared" si="4"/>
        <v>0.34883953947540142</v>
      </c>
      <c r="G85" s="33">
        <v>59432522.140000001</v>
      </c>
      <c r="H85" s="326">
        <f t="shared" si="5"/>
        <v>0.34375709772539315</v>
      </c>
      <c r="I85" s="33">
        <v>52418026</v>
      </c>
      <c r="J85" s="199">
        <f t="shared" si="6"/>
        <v>0.30318532408583054</v>
      </c>
      <c r="K85" s="471">
        <v>54304721.049999997</v>
      </c>
      <c r="L85" s="55">
        <v>0.31710881982374867</v>
      </c>
      <c r="M85" s="160">
        <f t="shared" si="7"/>
        <v>-3.4742744526076508E-2</v>
      </c>
      <c r="N85" s="54" t="s">
        <v>154</v>
      </c>
    </row>
    <row r="86" spans="1:16" ht="14.1" customHeight="1" x14ac:dyDescent="0.2">
      <c r="A86" s="40" t="s">
        <v>59</v>
      </c>
      <c r="B86" s="41" t="s">
        <v>126</v>
      </c>
      <c r="C86" s="230">
        <v>51836587</v>
      </c>
      <c r="D86" s="33">
        <v>51836587</v>
      </c>
      <c r="E86" s="33">
        <v>0</v>
      </c>
      <c r="F86" s="326">
        <f t="shared" si="4"/>
        <v>0</v>
      </c>
      <c r="G86" s="33">
        <v>0</v>
      </c>
      <c r="H86" s="326">
        <f t="shared" si="5"/>
        <v>0</v>
      </c>
      <c r="I86" s="33">
        <v>0</v>
      </c>
      <c r="J86" s="199">
        <f t="shared" si="6"/>
        <v>0</v>
      </c>
      <c r="K86" s="471">
        <v>2772892.26</v>
      </c>
      <c r="L86" s="55">
        <v>4.0357701091007989E-2</v>
      </c>
      <c r="M86" s="160">
        <f t="shared" si="7"/>
        <v>-1</v>
      </c>
    </row>
    <row r="87" spans="1:16" ht="14.1" customHeight="1" x14ac:dyDescent="0.2">
      <c r="A87" s="40">
        <v>134</v>
      </c>
      <c r="B87" s="41" t="s">
        <v>502</v>
      </c>
      <c r="C87" s="230">
        <v>15463303.810000001</v>
      </c>
      <c r="D87" s="33">
        <v>15550172</v>
      </c>
      <c r="E87" s="33">
        <v>13280753.07</v>
      </c>
      <c r="F87" s="326">
        <f t="shared" si="4"/>
        <v>0.8540582747251928</v>
      </c>
      <c r="G87" s="33">
        <v>13188968.07</v>
      </c>
      <c r="H87" s="326">
        <f t="shared" si="5"/>
        <v>0.8481557676661069</v>
      </c>
      <c r="I87" s="33">
        <v>2244386.7400000002</v>
      </c>
      <c r="J87" s="199">
        <f t="shared" si="6"/>
        <v>0.14433195594235229</v>
      </c>
      <c r="K87" s="475"/>
      <c r="L87" s="55"/>
      <c r="M87" s="160" t="s">
        <v>135</v>
      </c>
      <c r="N87" t="s">
        <v>549</v>
      </c>
    </row>
    <row r="88" spans="1:16" ht="14.1" customHeight="1" x14ac:dyDescent="0.2">
      <c r="A88" s="40" t="s">
        <v>60</v>
      </c>
      <c r="B88" s="41" t="s">
        <v>509</v>
      </c>
      <c r="C88" s="230">
        <v>1692440.07</v>
      </c>
      <c r="D88" s="33">
        <v>329402.94</v>
      </c>
      <c r="E88" s="33">
        <v>121978.04</v>
      </c>
      <c r="F88" s="326">
        <f t="shared" si="4"/>
        <v>0.37030039865460823</v>
      </c>
      <c r="G88" s="33">
        <v>121978.04</v>
      </c>
      <c r="H88" s="326">
        <f t="shared" si="5"/>
        <v>0.37030039865460823</v>
      </c>
      <c r="I88" s="33">
        <v>121978.04</v>
      </c>
      <c r="J88" s="199">
        <f t="shared" si="6"/>
        <v>0.37030039865460823</v>
      </c>
      <c r="K88" s="475"/>
      <c r="L88" s="55"/>
      <c r="M88" s="160" t="s">
        <v>135</v>
      </c>
      <c r="N88" t="s">
        <v>549</v>
      </c>
      <c r="O88" s="321"/>
    </row>
    <row r="89" spans="1:16" ht="14.1" customHeight="1" x14ac:dyDescent="0.2">
      <c r="A89" s="40">
        <v>136</v>
      </c>
      <c r="B89" s="41" t="s">
        <v>503</v>
      </c>
      <c r="C89" s="230">
        <v>38450866.25</v>
      </c>
      <c r="D89" s="33">
        <v>42670773.329999998</v>
      </c>
      <c r="E89" s="33">
        <v>15341836.310000001</v>
      </c>
      <c r="F89" s="326">
        <f t="shared" si="4"/>
        <v>0.35953968284923982</v>
      </c>
      <c r="G89" s="33">
        <v>14879577.560000001</v>
      </c>
      <c r="H89" s="326">
        <f t="shared" si="5"/>
        <v>0.3487065360856445</v>
      </c>
      <c r="I89" s="33">
        <v>13306920.960000001</v>
      </c>
      <c r="J89" s="199">
        <f t="shared" si="6"/>
        <v>0.31185094437096766</v>
      </c>
      <c r="K89" s="471">
        <v>13163319.119999999</v>
      </c>
      <c r="L89" s="55">
        <v>0.32872112597572023</v>
      </c>
      <c r="M89" s="160">
        <f t="shared" si="7"/>
        <v>1.0909242470754643E-2</v>
      </c>
      <c r="N89" t="s">
        <v>562</v>
      </c>
      <c r="O89" s="321"/>
    </row>
    <row r="90" spans="1:16" ht="14.1" customHeight="1" x14ac:dyDescent="0.2">
      <c r="A90" s="40" t="s">
        <v>61</v>
      </c>
      <c r="B90" s="41" t="s">
        <v>542</v>
      </c>
      <c r="C90" s="230">
        <v>19474656.210000001</v>
      </c>
      <c r="D90" s="33">
        <v>22549635.120000001</v>
      </c>
      <c r="E90" s="33">
        <v>14718863.189999999</v>
      </c>
      <c r="F90" s="326">
        <f t="shared" si="4"/>
        <v>0.65273176757283147</v>
      </c>
      <c r="G90" s="33">
        <v>14058324.99</v>
      </c>
      <c r="H90" s="326">
        <f t="shared" si="5"/>
        <v>0.62343913394550743</v>
      </c>
      <c r="I90" s="33">
        <v>6597580.4100000001</v>
      </c>
      <c r="J90" s="199">
        <f t="shared" si="6"/>
        <v>0.29258036216064504</v>
      </c>
      <c r="K90" s="471">
        <v>5942993.5</v>
      </c>
      <c r="L90" s="55">
        <v>0.33088718851698895</v>
      </c>
      <c r="M90" s="160">
        <f t="shared" si="7"/>
        <v>0.11014430858791946</v>
      </c>
      <c r="O90" s="321"/>
      <c r="P90" s="321"/>
    </row>
    <row r="91" spans="1:16" ht="14.1" customHeight="1" x14ac:dyDescent="0.2">
      <c r="A91" s="40" t="s">
        <v>62</v>
      </c>
      <c r="B91" s="41" t="s">
        <v>510</v>
      </c>
      <c r="C91" s="230">
        <v>27557934.539999999</v>
      </c>
      <c r="D91" s="33">
        <v>27185895.859999999</v>
      </c>
      <c r="E91" s="33">
        <v>17686763.379999999</v>
      </c>
      <c r="F91" s="326">
        <f t="shared" si="4"/>
        <v>0.65058600500355179</v>
      </c>
      <c r="G91" s="33">
        <v>17259710.640000001</v>
      </c>
      <c r="H91" s="326">
        <f t="shared" si="5"/>
        <v>0.63487739116205089</v>
      </c>
      <c r="I91" s="33">
        <v>9392500.8499999996</v>
      </c>
      <c r="J91" s="199">
        <f t="shared" si="6"/>
        <v>0.34549168062619068</v>
      </c>
      <c r="K91" s="471">
        <v>9820722.1400000006</v>
      </c>
      <c r="L91" s="55">
        <v>0.32166128014749157</v>
      </c>
      <c r="M91" s="160">
        <f t="shared" si="7"/>
        <v>-4.3603849482294899E-2</v>
      </c>
      <c r="O91" s="321"/>
      <c r="P91" s="321"/>
    </row>
    <row r="92" spans="1:16" ht="14.1" customHeight="1" x14ac:dyDescent="0.2">
      <c r="A92" s="40">
        <v>152</v>
      </c>
      <c r="B92" s="41" t="s">
        <v>504</v>
      </c>
      <c r="C92" s="230">
        <v>23402734.940000001</v>
      </c>
      <c r="D92" s="33">
        <v>23356024.940000001</v>
      </c>
      <c r="E92" s="33">
        <v>15353766.82</v>
      </c>
      <c r="F92" s="326">
        <f t="shared" si="4"/>
        <v>0.65737927834221599</v>
      </c>
      <c r="G92" s="33">
        <v>15303914.43</v>
      </c>
      <c r="H92" s="326">
        <f t="shared" si="5"/>
        <v>0.65524482309445586</v>
      </c>
      <c r="I92" s="33">
        <v>4836881.3099999996</v>
      </c>
      <c r="J92" s="199">
        <f t="shared" si="6"/>
        <v>0.20709351537453871</v>
      </c>
      <c r="K92" s="471">
        <v>2716178.09</v>
      </c>
      <c r="L92" s="55">
        <v>0.52845234953693132</v>
      </c>
      <c r="M92" s="160">
        <f t="shared" si="7"/>
        <v>0.78076736860799878</v>
      </c>
      <c r="N92" t="s">
        <v>563</v>
      </c>
      <c r="O92" s="321"/>
      <c r="P92" s="321"/>
    </row>
    <row r="93" spans="1:16" ht="14.1" customHeight="1" x14ac:dyDescent="0.2">
      <c r="A93" s="40" t="s">
        <v>63</v>
      </c>
      <c r="B93" s="41" t="s">
        <v>101</v>
      </c>
      <c r="C93" s="230">
        <v>27896547.940000001</v>
      </c>
      <c r="D93" s="33">
        <v>28709352.050000001</v>
      </c>
      <c r="E93" s="33">
        <v>22377205.719999999</v>
      </c>
      <c r="F93" s="326">
        <f t="shared" si="4"/>
        <v>0.77943959449269418</v>
      </c>
      <c r="G93" s="33">
        <v>21595126.510000002</v>
      </c>
      <c r="H93" s="326">
        <f t="shared" si="5"/>
        <v>0.75219832451774193</v>
      </c>
      <c r="I93" s="33">
        <v>5124352.75</v>
      </c>
      <c r="J93" s="199">
        <f t="shared" si="6"/>
        <v>0.17849071414344234</v>
      </c>
      <c r="K93" s="471">
        <f>[1]DProg!$I$91+[1]DProg!$I$92</f>
        <v>7420420.4600000009</v>
      </c>
      <c r="L93" s="55">
        <f>K93/([1]DProg!$D$91+[1]DProg!$D$92)</f>
        <v>0.21172494931841582</v>
      </c>
      <c r="M93" s="160">
        <f t="shared" si="7"/>
        <v>-0.30942555376437531</v>
      </c>
      <c r="N93" t="s">
        <v>564</v>
      </c>
      <c r="O93" s="322"/>
    </row>
    <row r="94" spans="1:16" ht="14.1" customHeight="1" x14ac:dyDescent="0.2">
      <c r="A94" s="40" t="s">
        <v>524</v>
      </c>
      <c r="B94" s="41" t="s">
        <v>168</v>
      </c>
      <c r="C94" s="230">
        <v>20724083.260000002</v>
      </c>
      <c r="D94" s="33">
        <v>22634119.690000001</v>
      </c>
      <c r="E94" s="33">
        <v>21600525.379999999</v>
      </c>
      <c r="F94" s="326">
        <f t="shared" si="4"/>
        <v>0.95433468037828506</v>
      </c>
      <c r="G94" s="33">
        <v>21600525.379999999</v>
      </c>
      <c r="H94" s="326">
        <f t="shared" si="5"/>
        <v>0.95433468037828506</v>
      </c>
      <c r="I94" s="33">
        <v>6648838.0499999998</v>
      </c>
      <c r="J94" s="199">
        <f t="shared" si="6"/>
        <v>0.29375288904818897</v>
      </c>
      <c r="K94" s="471">
        <v>8806447.1699999999</v>
      </c>
      <c r="L94" s="55">
        <v>0.36961059258059897</v>
      </c>
      <c r="M94" s="160">
        <f t="shared" si="7"/>
        <v>-0.24500335701213316</v>
      </c>
      <c r="N94" t="s">
        <v>565</v>
      </c>
      <c r="O94" s="321"/>
      <c r="P94" s="321"/>
    </row>
    <row r="95" spans="1:16" ht="14.1" customHeight="1" x14ac:dyDescent="0.2">
      <c r="A95" s="40" t="s">
        <v>64</v>
      </c>
      <c r="B95" s="41" t="s">
        <v>512</v>
      </c>
      <c r="C95" s="230">
        <v>2253145.13</v>
      </c>
      <c r="D95" s="33">
        <v>2321526.92</v>
      </c>
      <c r="E95" s="33">
        <v>2285668.11</v>
      </c>
      <c r="F95" s="326">
        <f t="shared" si="4"/>
        <v>0.98455378238732638</v>
      </c>
      <c r="G95" s="33">
        <v>2285668.11</v>
      </c>
      <c r="H95" s="326">
        <f t="shared" si="5"/>
        <v>0.98455378238732638</v>
      </c>
      <c r="I95" s="33">
        <v>110971.09</v>
      </c>
      <c r="J95" s="199">
        <f t="shared" si="6"/>
        <v>4.7800905965802887E-2</v>
      </c>
      <c r="K95" s="471"/>
      <c r="L95" s="55"/>
      <c r="M95" s="160" t="s">
        <v>135</v>
      </c>
      <c r="N95" t="s">
        <v>549</v>
      </c>
    </row>
    <row r="96" spans="1:16" ht="14.1" customHeight="1" x14ac:dyDescent="0.2">
      <c r="A96" s="40" t="s">
        <v>65</v>
      </c>
      <c r="B96" s="41" t="s">
        <v>525</v>
      </c>
      <c r="C96" s="230">
        <v>158630554.56</v>
      </c>
      <c r="D96" s="33">
        <v>147617761.38</v>
      </c>
      <c r="E96" s="33">
        <v>141283056.08000001</v>
      </c>
      <c r="F96" s="326">
        <f t="shared" si="4"/>
        <v>0.95708710631579708</v>
      </c>
      <c r="G96" s="33">
        <v>141283056.08000001</v>
      </c>
      <c r="H96" s="326">
        <f t="shared" si="5"/>
        <v>0.95708710631579708</v>
      </c>
      <c r="I96" s="33">
        <v>24699688.120000001</v>
      </c>
      <c r="J96" s="199">
        <f t="shared" si="6"/>
        <v>0.167321925824479</v>
      </c>
      <c r="K96" s="471">
        <v>27233664.420000002</v>
      </c>
      <c r="L96" s="55">
        <v>0.17857125904007831</v>
      </c>
      <c r="M96" s="160">
        <f t="shared" si="7"/>
        <v>-9.3045734166390281E-2</v>
      </c>
    </row>
    <row r="97" spans="1:14" ht="14.1" customHeight="1" x14ac:dyDescent="0.2">
      <c r="A97" s="40" t="s">
        <v>66</v>
      </c>
      <c r="B97" s="41" t="s">
        <v>102</v>
      </c>
      <c r="C97" s="230">
        <v>168939654.47999999</v>
      </c>
      <c r="D97" s="33">
        <v>177046843.99000001</v>
      </c>
      <c r="E97" s="33">
        <v>175874135.88</v>
      </c>
      <c r="F97" s="326">
        <f t="shared" si="4"/>
        <v>0.99337628345373807</v>
      </c>
      <c r="G97" s="33">
        <v>175868634.30000001</v>
      </c>
      <c r="H97" s="326">
        <f t="shared" si="5"/>
        <v>0.99334520930479542</v>
      </c>
      <c r="I97" s="33">
        <v>28677120.949999999</v>
      </c>
      <c r="J97" s="199">
        <f t="shared" si="6"/>
        <v>0.1619747650041124</v>
      </c>
      <c r="K97" s="471">
        <v>29379391.690000001</v>
      </c>
      <c r="L97" s="55">
        <v>0.16999025723773434</v>
      </c>
      <c r="M97" s="160">
        <f t="shared" si="7"/>
        <v>-2.3903515341981652E-2</v>
      </c>
    </row>
    <row r="98" spans="1:14" ht="14.1" customHeight="1" x14ac:dyDescent="0.2">
      <c r="A98" s="40" t="s">
        <v>67</v>
      </c>
      <c r="B98" s="41" t="s">
        <v>526</v>
      </c>
      <c r="C98" s="230">
        <v>12029885</v>
      </c>
      <c r="D98" s="33">
        <v>12029885</v>
      </c>
      <c r="E98" s="33">
        <v>0</v>
      </c>
      <c r="F98" s="326">
        <f t="shared" si="4"/>
        <v>0</v>
      </c>
      <c r="G98" s="33">
        <v>0</v>
      </c>
      <c r="H98" s="326">
        <f t="shared" si="5"/>
        <v>0</v>
      </c>
      <c r="I98" s="33">
        <v>0</v>
      </c>
      <c r="J98" s="199">
        <f t="shared" si="6"/>
        <v>0</v>
      </c>
      <c r="K98" s="471">
        <v>0</v>
      </c>
      <c r="L98" s="55">
        <v>0</v>
      </c>
      <c r="M98" s="160" t="s">
        <v>135</v>
      </c>
    </row>
    <row r="99" spans="1:14" ht="14.1" customHeight="1" x14ac:dyDescent="0.2">
      <c r="A99" s="40" t="s">
        <v>68</v>
      </c>
      <c r="B99" s="41" t="s">
        <v>103</v>
      </c>
      <c r="C99" s="230">
        <v>31201317.460000001</v>
      </c>
      <c r="D99" s="33">
        <v>30488453.690000001</v>
      </c>
      <c r="E99" s="33">
        <v>29290378.920000002</v>
      </c>
      <c r="F99" s="326">
        <f t="shared" si="4"/>
        <v>0.96070398380377819</v>
      </c>
      <c r="G99" s="33">
        <v>29290378.920000002</v>
      </c>
      <c r="H99" s="326">
        <f t="shared" si="5"/>
        <v>0.96070398380377819</v>
      </c>
      <c r="I99" s="33">
        <v>7132277.1600000001</v>
      </c>
      <c r="J99" s="199">
        <f t="shared" si="6"/>
        <v>0.23393371249717845</v>
      </c>
      <c r="K99" s="471">
        <v>6392122.1299999999</v>
      </c>
      <c r="L99" s="55">
        <v>0.2377095626727718</v>
      </c>
      <c r="M99" s="160">
        <f t="shared" si="7"/>
        <v>0.11579175349705029</v>
      </c>
    </row>
    <row r="100" spans="1:14" ht="14.1" customHeight="1" x14ac:dyDescent="0.2">
      <c r="A100" s="40" t="s">
        <v>69</v>
      </c>
      <c r="B100" s="41" t="s">
        <v>116</v>
      </c>
      <c r="C100" s="230">
        <v>1332914.3600000001</v>
      </c>
      <c r="D100" s="33">
        <v>1332914.3600000001</v>
      </c>
      <c r="E100" s="33">
        <v>1287352.79</v>
      </c>
      <c r="F100" s="326">
        <f t="shared" si="4"/>
        <v>0.96581808151575466</v>
      </c>
      <c r="G100" s="33">
        <v>820164.5</v>
      </c>
      <c r="H100" s="326">
        <f t="shared" si="5"/>
        <v>0.61531672597480302</v>
      </c>
      <c r="I100" s="33">
        <v>291881.57</v>
      </c>
      <c r="J100" s="199">
        <f t="shared" si="6"/>
        <v>0.21897998758149773</v>
      </c>
      <c r="K100" s="471">
        <v>417019.11</v>
      </c>
      <c r="L100" s="55">
        <v>0.33228614342629481</v>
      </c>
      <c r="M100" s="160">
        <f t="shared" si="7"/>
        <v>-0.30007627228402067</v>
      </c>
    </row>
    <row r="101" spans="1:14" ht="14.1" customHeight="1" x14ac:dyDescent="0.2">
      <c r="A101" s="40" t="s">
        <v>70</v>
      </c>
      <c r="B101" s="41" t="s">
        <v>113</v>
      </c>
      <c r="C101" s="230">
        <v>47869228.009999998</v>
      </c>
      <c r="D101" s="33">
        <v>47869228.009999998</v>
      </c>
      <c r="E101" s="33">
        <v>47510228</v>
      </c>
      <c r="F101" s="326">
        <f t="shared" si="4"/>
        <v>0.99250040109431048</v>
      </c>
      <c r="G101" s="33">
        <v>47496651.100000001</v>
      </c>
      <c r="H101" s="326">
        <f t="shared" si="5"/>
        <v>0.99221677629891658</v>
      </c>
      <c r="I101" s="33">
        <v>12502423.1</v>
      </c>
      <c r="J101" s="199">
        <f t="shared" si="6"/>
        <v>0.26117870748590749</v>
      </c>
      <c r="K101" s="471">
        <v>12714348.65</v>
      </c>
      <c r="L101" s="55">
        <v>0.26487223597544812</v>
      </c>
      <c r="M101" s="160">
        <f t="shared" si="7"/>
        <v>-1.6668219177708332E-2</v>
      </c>
    </row>
    <row r="102" spans="1:14" ht="14.1" customHeight="1" x14ac:dyDescent="0.2">
      <c r="A102" s="42" t="s">
        <v>527</v>
      </c>
      <c r="B102" s="43" t="s">
        <v>528</v>
      </c>
      <c r="C102" s="230">
        <v>2485349.2200000002</v>
      </c>
      <c r="D102" s="33">
        <v>2592427.0099999998</v>
      </c>
      <c r="E102" s="33">
        <v>1529802.93</v>
      </c>
      <c r="F102" s="326">
        <f t="shared" si="4"/>
        <v>0.5901045329719814</v>
      </c>
      <c r="G102" s="33">
        <v>1347039.04</v>
      </c>
      <c r="H102" s="326">
        <f t="shared" si="5"/>
        <v>0.51960538707703097</v>
      </c>
      <c r="I102" s="33">
        <v>471953.29</v>
      </c>
      <c r="J102" s="199">
        <f t="shared" si="6"/>
        <v>0.18205075328234605</v>
      </c>
      <c r="K102" s="476"/>
      <c r="L102" s="383"/>
      <c r="M102" s="160" t="s">
        <v>135</v>
      </c>
      <c r="N102" t="s">
        <v>549</v>
      </c>
    </row>
    <row r="103" spans="1:14" ht="14.1" customHeight="1" x14ac:dyDescent="0.2">
      <c r="A103" s="42" t="s">
        <v>71</v>
      </c>
      <c r="B103" s="43" t="s">
        <v>137</v>
      </c>
      <c r="C103" s="230">
        <v>1483166.28</v>
      </c>
      <c r="D103" s="33">
        <v>1528790.81</v>
      </c>
      <c r="E103" s="33">
        <v>1512995.49</v>
      </c>
      <c r="F103" s="467">
        <f t="shared" si="4"/>
        <v>0.98966809592477856</v>
      </c>
      <c r="G103" s="33">
        <v>1396934.37</v>
      </c>
      <c r="H103" s="467">
        <f t="shared" si="5"/>
        <v>0.91375115605254065</v>
      </c>
      <c r="I103" s="33">
        <v>676786.95</v>
      </c>
      <c r="J103" s="469">
        <f t="shared" si="6"/>
        <v>0.44269428202541322</v>
      </c>
      <c r="K103" s="472">
        <v>1122601.33</v>
      </c>
      <c r="L103" s="383">
        <v>0.29611448585943562</v>
      </c>
      <c r="M103" s="160">
        <f t="shared" si="7"/>
        <v>-0.39712618191891869</v>
      </c>
    </row>
    <row r="104" spans="1:14" ht="14.1" customHeight="1" x14ac:dyDescent="0.2">
      <c r="A104" s="18">
        <v>1</v>
      </c>
      <c r="B104" s="2" t="s">
        <v>130</v>
      </c>
      <c r="C104" s="232">
        <f>SUBTOTAL(9,C84:C103)</f>
        <v>827428978.15999997</v>
      </c>
      <c r="D104" s="239">
        <f>SUBTOTAL(9,D84:D103)</f>
        <v>838283446.73000014</v>
      </c>
      <c r="E104" s="234">
        <f>SUBTOTAL(9,E84:E103)</f>
        <v>584866379.04000008</v>
      </c>
      <c r="F104" s="98">
        <f t="shared" si="4"/>
        <v>0.69769525012269229</v>
      </c>
      <c r="G104" s="234">
        <f>SUBTOTAL(9,G84:G103)</f>
        <v>580589469.72000003</v>
      </c>
      <c r="H104" s="98">
        <f t="shared" si="5"/>
        <v>0.69259326542207167</v>
      </c>
      <c r="I104" s="234">
        <f>SUBTOTAL(9,I84:I103)</f>
        <v>178147563.15999997</v>
      </c>
      <c r="J104" s="190">
        <f t="shared" si="6"/>
        <v>0.21251470949942175</v>
      </c>
      <c r="K104" s="234">
        <f>SUBTOTAL(9,K84:K103)</f>
        <v>184832685.63000003</v>
      </c>
      <c r="L104" s="44">
        <v>0.22615685531196253</v>
      </c>
      <c r="M104" s="162">
        <f t="shared" si="7"/>
        <v>-3.6168508006113154E-2</v>
      </c>
    </row>
    <row r="105" spans="1:14" ht="14.1" customHeight="1" x14ac:dyDescent="0.2">
      <c r="A105" s="38" t="s">
        <v>72</v>
      </c>
      <c r="B105" s="39" t="s">
        <v>104</v>
      </c>
      <c r="C105" s="230">
        <v>708758.5</v>
      </c>
      <c r="D105" s="33">
        <v>654494.4</v>
      </c>
      <c r="E105" s="33">
        <v>183562.9</v>
      </c>
      <c r="F105" s="49">
        <f t="shared" si="4"/>
        <v>0.28046519572971135</v>
      </c>
      <c r="G105" s="33">
        <v>183562.9</v>
      </c>
      <c r="H105" s="49">
        <f t="shared" si="5"/>
        <v>0.28046519572971135</v>
      </c>
      <c r="I105" s="33">
        <v>183562.9</v>
      </c>
      <c r="J105" s="172">
        <f t="shared" si="6"/>
        <v>0.28046519572971135</v>
      </c>
      <c r="K105" s="470">
        <v>213413.67</v>
      </c>
      <c r="L105" s="53">
        <v>0.28523499826838433</v>
      </c>
      <c r="M105" s="159">
        <f t="shared" si="7"/>
        <v>-0.13987281133396945</v>
      </c>
    </row>
    <row r="106" spans="1:14" ht="14.1" customHeight="1" x14ac:dyDescent="0.2">
      <c r="A106" s="40" t="s">
        <v>73</v>
      </c>
      <c r="B106" s="41" t="s">
        <v>576</v>
      </c>
      <c r="C106" s="230">
        <v>20680688.129999999</v>
      </c>
      <c r="D106" s="33">
        <v>20784313.960000001</v>
      </c>
      <c r="E106" s="33">
        <v>8235679.3099999996</v>
      </c>
      <c r="F106" s="326">
        <f t="shared" si="4"/>
        <v>0.39624494346312306</v>
      </c>
      <c r="G106" s="33">
        <v>7070083.9400000004</v>
      </c>
      <c r="H106" s="326">
        <f t="shared" si="5"/>
        <v>0.3401644121430506</v>
      </c>
      <c r="I106" s="33">
        <v>5739988.9400000004</v>
      </c>
      <c r="J106" s="199">
        <f t="shared" si="6"/>
        <v>0.27616927607265612</v>
      </c>
      <c r="K106" s="471">
        <v>5874476.6200000001</v>
      </c>
      <c r="L106" s="55">
        <v>0.29820882023532691</v>
      </c>
      <c r="M106" s="160">
        <f t="shared" si="7"/>
        <v>-2.2893559494666871E-2</v>
      </c>
    </row>
    <row r="107" spans="1:14" ht="14.1" customHeight="1" x14ac:dyDescent="0.2">
      <c r="A107" s="40" t="s">
        <v>74</v>
      </c>
      <c r="B107" s="41" t="s">
        <v>513</v>
      </c>
      <c r="C107" s="230">
        <v>180754699.88999999</v>
      </c>
      <c r="D107" s="33">
        <v>181963530.28999999</v>
      </c>
      <c r="E107" s="33">
        <v>158151742.47999999</v>
      </c>
      <c r="F107" s="326">
        <f t="shared" si="4"/>
        <v>0.8691397788773908</v>
      </c>
      <c r="G107" s="33">
        <v>156436283.88</v>
      </c>
      <c r="H107" s="326">
        <f t="shared" si="5"/>
        <v>0.8597122930659975</v>
      </c>
      <c r="I107" s="33">
        <v>53417677.07</v>
      </c>
      <c r="J107" s="199">
        <f t="shared" si="6"/>
        <v>0.29356254511476482</v>
      </c>
      <c r="K107" s="471">
        <f>[1]DProg!$I$104+[1]DProg!$I$106</f>
        <v>52130213.129999995</v>
      </c>
      <c r="L107" s="55">
        <f>K107/([1]DProg!$D$104+[1]DProg!$D$106)</f>
        <v>0.31454193374629036</v>
      </c>
      <c r="M107" s="160">
        <f t="shared" si="7"/>
        <v>2.4697078003295125E-2</v>
      </c>
      <c r="N107" t="s">
        <v>554</v>
      </c>
    </row>
    <row r="108" spans="1:14" ht="14.1" customHeight="1" x14ac:dyDescent="0.2">
      <c r="A108" s="40" t="s">
        <v>75</v>
      </c>
      <c r="B108" s="41" t="s">
        <v>105</v>
      </c>
      <c r="C108" s="230">
        <v>29950298.399999999</v>
      </c>
      <c r="D108" s="33">
        <v>30990069.030000001</v>
      </c>
      <c r="E108" s="33">
        <v>22012125.75</v>
      </c>
      <c r="F108" s="326">
        <f t="shared" si="4"/>
        <v>0.71029611869180143</v>
      </c>
      <c r="G108" s="33">
        <v>14958789.9</v>
      </c>
      <c r="H108" s="326">
        <f t="shared" si="5"/>
        <v>0.48269624328745808</v>
      </c>
      <c r="I108" s="33">
        <v>4971798.1399999997</v>
      </c>
      <c r="J108" s="199">
        <f t="shared" si="6"/>
        <v>0.16043198016716387</v>
      </c>
      <c r="K108" s="471">
        <v>3915103.62</v>
      </c>
      <c r="L108" s="55">
        <v>0.13533297655504206</v>
      </c>
      <c r="M108" s="160">
        <f t="shared" si="7"/>
        <v>0.26990205689626157</v>
      </c>
      <c r="N108" t="s">
        <v>535</v>
      </c>
    </row>
    <row r="109" spans="1:14" ht="14.1" customHeight="1" x14ac:dyDescent="0.2">
      <c r="A109" s="42">
        <v>234</v>
      </c>
      <c r="B109" s="43" t="s">
        <v>450</v>
      </c>
      <c r="C109" s="230">
        <v>8908528.6099999994</v>
      </c>
      <c r="D109" s="33">
        <v>9563528.6099999994</v>
      </c>
      <c r="E109" s="33">
        <v>9322503.7100000009</v>
      </c>
      <c r="F109" s="467">
        <f t="shared" si="4"/>
        <v>0.97479749265893623</v>
      </c>
      <c r="G109" s="33">
        <v>9244154.3599999994</v>
      </c>
      <c r="H109" s="467">
        <f t="shared" si="5"/>
        <v>0.96660497782522969</v>
      </c>
      <c r="I109" s="33">
        <v>2976180.75</v>
      </c>
      <c r="J109" s="469">
        <f t="shared" si="6"/>
        <v>0.31120111324683958</v>
      </c>
      <c r="K109" s="477">
        <v>2879184.54</v>
      </c>
      <c r="L109" s="404">
        <v>0.34538448971173352</v>
      </c>
      <c r="M109" s="161">
        <f t="shared" si="7"/>
        <v>3.3688778420573273E-2</v>
      </c>
    </row>
    <row r="110" spans="1:14" ht="14.1" customHeight="1" x14ac:dyDescent="0.2">
      <c r="A110" s="40">
        <v>239</v>
      </c>
      <c r="B110" s="41" t="s">
        <v>497</v>
      </c>
      <c r="C110" s="230">
        <v>2850236.89</v>
      </c>
      <c r="D110" s="33">
        <v>733688.94</v>
      </c>
      <c r="E110" s="33">
        <v>0</v>
      </c>
      <c r="F110" s="326">
        <f t="shared" si="4"/>
        <v>0</v>
      </c>
      <c r="G110" s="33">
        <v>0</v>
      </c>
      <c r="H110" s="326">
        <f t="shared" si="5"/>
        <v>0</v>
      </c>
      <c r="I110" s="33">
        <v>0</v>
      </c>
      <c r="J110" s="199">
        <f t="shared" si="6"/>
        <v>0</v>
      </c>
      <c r="K110" s="479">
        <v>0</v>
      </c>
      <c r="L110" s="55">
        <v>0</v>
      </c>
      <c r="M110" s="160" t="s">
        <v>135</v>
      </c>
    </row>
    <row r="111" spans="1:14" ht="14.1" customHeight="1" x14ac:dyDescent="0.2">
      <c r="A111" s="18">
        <v>2</v>
      </c>
      <c r="B111" s="2" t="s">
        <v>129</v>
      </c>
      <c r="C111" s="232">
        <f>SUBTOTAL(9,C105:C110)</f>
        <v>243853210.41999996</v>
      </c>
      <c r="D111" s="239">
        <f>SUBTOTAL(9,D105:D110)</f>
        <v>244689625.22999996</v>
      </c>
      <c r="E111" s="234">
        <f>SUBTOTAL(9,E105:E110)</f>
        <v>197905614.15000001</v>
      </c>
      <c r="F111" s="267">
        <f>E111/D111</f>
        <v>0.80880263707125066</v>
      </c>
      <c r="G111" s="234">
        <f>SUBTOTAL(9,G105:G110)</f>
        <v>187892874.98000002</v>
      </c>
      <c r="H111" s="267">
        <f>G111/D111</f>
        <v>0.76788247480205618</v>
      </c>
      <c r="I111" s="234">
        <f>SUBTOTAL(9,I105:I110)</f>
        <v>67289207.800000012</v>
      </c>
      <c r="J111" s="323">
        <f>I111/D111</f>
        <v>0.27499820532542169</v>
      </c>
      <c r="K111" s="234">
        <f>SUBTOTAL(9,K105:K110)</f>
        <v>65012391.579999991</v>
      </c>
      <c r="L111" s="44">
        <v>0.2784891819419808</v>
      </c>
      <c r="M111" s="162">
        <f t="shared" ref="M111:M128" si="8">+I111/K111-1</f>
        <v>3.5021265402893631E-2</v>
      </c>
    </row>
    <row r="112" spans="1:14" ht="14.1" customHeight="1" x14ac:dyDescent="0.2">
      <c r="A112" s="38" t="s">
        <v>529</v>
      </c>
      <c r="B112" s="39" t="s">
        <v>506</v>
      </c>
      <c r="C112" s="230">
        <v>16774924.1</v>
      </c>
      <c r="D112" s="33">
        <v>16774924.1</v>
      </c>
      <c r="E112" s="33">
        <v>15822422.23</v>
      </c>
      <c r="F112" s="49">
        <f>+E112/D112</f>
        <v>0.94321870761847448</v>
      </c>
      <c r="G112" s="33">
        <v>15579538.369999999</v>
      </c>
      <c r="H112" s="49">
        <f>+G112/D112</f>
        <v>0.92873972347809308</v>
      </c>
      <c r="I112" s="33">
        <v>6585061.75</v>
      </c>
      <c r="J112" s="172">
        <f>+I112/D112</f>
        <v>0.39255389238989163</v>
      </c>
      <c r="K112" s="471">
        <v>6541491.4000000004</v>
      </c>
      <c r="L112" s="53">
        <v>0.39337654559270169</v>
      </c>
      <c r="M112" s="159">
        <f>+I112/K112-1</f>
        <v>6.6606141223390924E-3</v>
      </c>
      <c r="N112" t="s">
        <v>555</v>
      </c>
    </row>
    <row r="113" spans="1:14" ht="14.1" customHeight="1" x14ac:dyDescent="0.2">
      <c r="A113" s="38" t="s">
        <v>76</v>
      </c>
      <c r="B113" s="39" t="s">
        <v>138</v>
      </c>
      <c r="C113" s="230">
        <v>2248848</v>
      </c>
      <c r="D113" s="33">
        <v>2248848</v>
      </c>
      <c r="E113" s="33">
        <v>2248848</v>
      </c>
      <c r="F113" s="49">
        <f>+E113/D113</f>
        <v>1</v>
      </c>
      <c r="G113" s="33">
        <v>2248848</v>
      </c>
      <c r="H113" s="49">
        <f>+G113/D113</f>
        <v>1</v>
      </c>
      <c r="I113" s="33">
        <v>750000</v>
      </c>
      <c r="J113" s="172">
        <f>+I113/D113</f>
        <v>0.3335040874260955</v>
      </c>
      <c r="K113" s="104">
        <v>743000</v>
      </c>
      <c r="L113" s="53">
        <v>0.33303451367099957</v>
      </c>
      <c r="M113" s="159">
        <f>+I113/K113-1</f>
        <v>9.421265141319024E-3</v>
      </c>
    </row>
    <row r="114" spans="1:14" ht="14.1" customHeight="1" x14ac:dyDescent="0.2">
      <c r="A114" s="40" t="s">
        <v>77</v>
      </c>
      <c r="B114" s="41" t="s">
        <v>544</v>
      </c>
      <c r="C114" s="230">
        <v>8261679.1600000001</v>
      </c>
      <c r="D114" s="33">
        <v>8261679.1600000001</v>
      </c>
      <c r="E114" s="33">
        <v>8261679.1600000001</v>
      </c>
      <c r="F114" s="326">
        <f t="shared" ref="F114:F152" si="9">+E114/D114</f>
        <v>1</v>
      </c>
      <c r="G114" s="33">
        <v>8261679.1600000001</v>
      </c>
      <c r="H114" s="326">
        <f t="shared" ref="H114:H152" si="10">+G114/D114</f>
        <v>1</v>
      </c>
      <c r="I114" s="33">
        <v>0</v>
      </c>
      <c r="J114" s="199">
        <f t="shared" ref="J114:J152" si="11">+I114/D114</f>
        <v>0</v>
      </c>
      <c r="K114" s="104">
        <v>26600000</v>
      </c>
      <c r="L114" s="55">
        <v>0.53881142635021051</v>
      </c>
      <c r="M114" s="160">
        <f t="shared" si="8"/>
        <v>-1</v>
      </c>
    </row>
    <row r="115" spans="1:14" ht="14.1" customHeight="1" x14ac:dyDescent="0.2">
      <c r="A115" s="40">
        <v>323</v>
      </c>
      <c r="B115" s="41" t="s">
        <v>514</v>
      </c>
      <c r="C115" s="230">
        <v>39307154.049999997</v>
      </c>
      <c r="D115" s="33">
        <v>39307154.049999997</v>
      </c>
      <c r="E115" s="33">
        <v>39307154.049999997</v>
      </c>
      <c r="F115" s="326">
        <f t="shared" si="9"/>
        <v>1</v>
      </c>
      <c r="G115" s="33">
        <v>39307154.049999997</v>
      </c>
      <c r="H115" s="326">
        <f t="shared" si="10"/>
        <v>1</v>
      </c>
      <c r="I115" s="33">
        <v>24800000</v>
      </c>
      <c r="J115" s="199">
        <f t="shared" si="11"/>
        <v>0.63092840474926226</v>
      </c>
      <c r="K115" s="104">
        <v>0</v>
      </c>
      <c r="L115" s="478">
        <v>0</v>
      </c>
      <c r="M115" s="160" t="s">
        <v>135</v>
      </c>
      <c r="N115" t="s">
        <v>556</v>
      </c>
    </row>
    <row r="116" spans="1:14" ht="14.1" customHeight="1" x14ac:dyDescent="0.2">
      <c r="A116" s="40">
        <v>324</v>
      </c>
      <c r="B116" s="41" t="s">
        <v>508</v>
      </c>
      <c r="C116" s="230">
        <v>7463831</v>
      </c>
      <c r="D116" s="33">
        <v>7479148.5</v>
      </c>
      <c r="E116" s="33">
        <v>7479148.5</v>
      </c>
      <c r="F116" s="326">
        <f t="shared" si="9"/>
        <v>1</v>
      </c>
      <c r="G116" s="33">
        <v>7479148.5</v>
      </c>
      <c r="H116" s="326">
        <f t="shared" si="10"/>
        <v>1</v>
      </c>
      <c r="I116" s="33">
        <v>15317.5</v>
      </c>
      <c r="J116" s="199">
        <f t="shared" si="11"/>
        <v>2.048027258718021E-3</v>
      </c>
      <c r="K116" s="104"/>
      <c r="L116" s="55"/>
      <c r="M116" s="160" t="s">
        <v>135</v>
      </c>
      <c r="N116" t="s">
        <v>549</v>
      </c>
    </row>
    <row r="117" spans="1:14" ht="14.1" customHeight="1" x14ac:dyDescent="0.2">
      <c r="A117" s="40" t="s">
        <v>507</v>
      </c>
      <c r="B117" s="41" t="s">
        <v>118</v>
      </c>
      <c r="C117" s="230">
        <v>14209859.460000001</v>
      </c>
      <c r="D117" s="33">
        <v>14756248.439999999</v>
      </c>
      <c r="E117" s="33">
        <v>10881151.57</v>
      </c>
      <c r="F117" s="326">
        <f t="shared" si="9"/>
        <v>0.73739281459265005</v>
      </c>
      <c r="G117" s="33">
        <v>10759297.380000001</v>
      </c>
      <c r="H117" s="326">
        <f t="shared" si="10"/>
        <v>0.72913501177132534</v>
      </c>
      <c r="I117" s="33">
        <v>612285.78</v>
      </c>
      <c r="J117" s="199">
        <f t="shared" si="11"/>
        <v>4.1493322810984064E-2</v>
      </c>
      <c r="K117" s="104">
        <v>2510197.09</v>
      </c>
      <c r="L117" s="55">
        <v>0.45185705788717018</v>
      </c>
      <c r="M117" s="160">
        <f t="shared" si="8"/>
        <v>-0.75608059524919613</v>
      </c>
      <c r="N117" t="s">
        <v>557</v>
      </c>
    </row>
    <row r="118" spans="1:14" ht="14.1" customHeight="1" x14ac:dyDescent="0.2">
      <c r="A118" s="40">
        <v>328</v>
      </c>
      <c r="B118" s="41" t="s">
        <v>451</v>
      </c>
      <c r="C118" s="230">
        <v>9039781.6799999997</v>
      </c>
      <c r="D118" s="33">
        <v>9039781.6799999997</v>
      </c>
      <c r="E118" s="33">
        <v>9039781.6799999997</v>
      </c>
      <c r="F118" s="326">
        <f t="shared" si="9"/>
        <v>1</v>
      </c>
      <c r="G118" s="33">
        <v>9039781.6799999997</v>
      </c>
      <c r="H118" s="326">
        <f t="shared" si="10"/>
        <v>1</v>
      </c>
      <c r="I118" s="33">
        <v>3633372.18</v>
      </c>
      <c r="J118" s="199">
        <f t="shared" si="11"/>
        <v>0.4019314081487862</v>
      </c>
      <c r="K118" s="104">
        <v>0</v>
      </c>
      <c r="L118" s="55">
        <v>0</v>
      </c>
      <c r="M118" s="160" t="s">
        <v>135</v>
      </c>
      <c r="N118" t="s">
        <v>558</v>
      </c>
    </row>
    <row r="119" spans="1:14" ht="14.1" customHeight="1" x14ac:dyDescent="0.2">
      <c r="A119" s="40" t="s">
        <v>531</v>
      </c>
      <c r="B119" s="41" t="s">
        <v>530</v>
      </c>
      <c r="C119" s="230">
        <v>28919222.559999999</v>
      </c>
      <c r="D119" s="33">
        <v>28919222.559999999</v>
      </c>
      <c r="E119" s="33">
        <v>28919222.559999999</v>
      </c>
      <c r="F119" s="326">
        <f t="shared" si="9"/>
        <v>1</v>
      </c>
      <c r="G119" s="33">
        <v>28919222.559999999</v>
      </c>
      <c r="H119" s="326">
        <f t="shared" si="10"/>
        <v>1</v>
      </c>
      <c r="I119" s="33">
        <v>13550000</v>
      </c>
      <c r="J119" s="199">
        <f t="shared" si="11"/>
        <v>0.46854648225370554</v>
      </c>
      <c r="K119" s="104">
        <v>17900000</v>
      </c>
      <c r="L119" s="478">
        <v>0.61150877741370924</v>
      </c>
      <c r="M119" s="160">
        <f t="shared" si="8"/>
        <v>-0.24301675977653636</v>
      </c>
      <c r="N119" t="s">
        <v>559</v>
      </c>
    </row>
    <row r="120" spans="1:14" ht="14.1" customHeight="1" x14ac:dyDescent="0.2">
      <c r="A120" s="40" t="s">
        <v>452</v>
      </c>
      <c r="B120" s="41" t="s">
        <v>545</v>
      </c>
      <c r="C120" s="230">
        <v>10147004.630000001</v>
      </c>
      <c r="D120" s="33">
        <v>10712334.029999999</v>
      </c>
      <c r="E120" s="33">
        <v>10492492.720000001</v>
      </c>
      <c r="F120" s="326">
        <f t="shared" si="9"/>
        <v>0.97947773945581507</v>
      </c>
      <c r="G120" s="33">
        <v>10492492.720000001</v>
      </c>
      <c r="H120" s="326">
        <f t="shared" si="10"/>
        <v>0.97947773945581507</v>
      </c>
      <c r="I120" s="33">
        <v>141808.26</v>
      </c>
      <c r="J120" s="199">
        <f t="shared" si="11"/>
        <v>1.3237848969502308E-2</v>
      </c>
      <c r="K120" s="104">
        <v>7218981.8300000001</v>
      </c>
      <c r="L120" s="55">
        <v>0.71331880103927936</v>
      </c>
      <c r="M120" s="160">
        <f t="shared" si="8"/>
        <v>-0.98035619657460749</v>
      </c>
    </row>
    <row r="121" spans="1:14" ht="14.1" customHeight="1" x14ac:dyDescent="0.2">
      <c r="A121" s="40" t="s">
        <v>79</v>
      </c>
      <c r="B121" s="41" t="s">
        <v>114</v>
      </c>
      <c r="C121" s="230">
        <v>12497819.630000001</v>
      </c>
      <c r="D121" s="33">
        <v>12479559.59</v>
      </c>
      <c r="E121" s="33">
        <v>12462441.01</v>
      </c>
      <c r="F121" s="326">
        <f t="shared" si="9"/>
        <v>0.99862827050293368</v>
      </c>
      <c r="G121" s="33">
        <v>12392263.01</v>
      </c>
      <c r="H121" s="326">
        <f t="shared" si="10"/>
        <v>0.99300483487654867</v>
      </c>
      <c r="I121" s="33">
        <v>12341684.529999999</v>
      </c>
      <c r="J121" s="199">
        <f t="shared" si="11"/>
        <v>0.98895192903197637</v>
      </c>
      <c r="K121" s="104">
        <v>12200097.539999999</v>
      </c>
      <c r="L121" s="55">
        <v>0.98936857198997219</v>
      </c>
      <c r="M121" s="160">
        <f t="shared" si="8"/>
        <v>1.1605398197496619E-2</v>
      </c>
    </row>
    <row r="122" spans="1:14" ht="14.1" customHeight="1" x14ac:dyDescent="0.2">
      <c r="A122" s="40" t="s">
        <v>80</v>
      </c>
      <c r="B122" s="41" t="s">
        <v>515</v>
      </c>
      <c r="C122" s="230">
        <v>64496879.130000003</v>
      </c>
      <c r="D122" s="33">
        <v>64624921.130000003</v>
      </c>
      <c r="E122" s="33">
        <v>64624921.130000003</v>
      </c>
      <c r="F122" s="326">
        <f t="shared" si="9"/>
        <v>1</v>
      </c>
      <c r="G122" s="33">
        <v>64624921.130000003</v>
      </c>
      <c r="H122" s="326">
        <f t="shared" si="10"/>
        <v>1</v>
      </c>
      <c r="I122" s="33">
        <v>37628042</v>
      </c>
      <c r="J122" s="199">
        <f t="shared" si="11"/>
        <v>0.58225281117646754</v>
      </c>
      <c r="K122" s="104">
        <f>[1]DProg!$I$121+[1]DProg!$I$123</f>
        <v>4087100</v>
      </c>
      <c r="L122" s="55">
        <f>K122/([1]DProg!$D$121+[1]DProg!$D$123)</f>
        <v>6.4228263828202944E-2</v>
      </c>
      <c r="M122" s="160">
        <f t="shared" si="8"/>
        <v>8.2065381321719553</v>
      </c>
      <c r="N122" t="s">
        <v>560</v>
      </c>
    </row>
    <row r="123" spans="1:14" ht="14.1" customHeight="1" x14ac:dyDescent="0.2">
      <c r="A123" s="40" t="s">
        <v>81</v>
      </c>
      <c r="B123" s="41" t="s">
        <v>106</v>
      </c>
      <c r="C123" s="230">
        <v>16590471.789999999</v>
      </c>
      <c r="D123" s="33">
        <v>16411787.09</v>
      </c>
      <c r="E123" s="33">
        <v>15843856.65</v>
      </c>
      <c r="F123" s="326">
        <f t="shared" si="9"/>
        <v>0.96539496662456403</v>
      </c>
      <c r="G123" s="33">
        <v>15553505.99</v>
      </c>
      <c r="H123" s="326">
        <f t="shared" si="10"/>
        <v>0.94770337347826272</v>
      </c>
      <c r="I123" s="33">
        <v>998625.82</v>
      </c>
      <c r="J123" s="199">
        <f t="shared" si="11"/>
        <v>6.0848085252609742E-2</v>
      </c>
      <c r="K123" s="104">
        <v>18874824.77</v>
      </c>
      <c r="L123" s="55">
        <v>0.67665472966496532</v>
      </c>
      <c r="M123" s="160">
        <f t="shared" si="8"/>
        <v>-0.94709218060730105</v>
      </c>
    </row>
    <row r="124" spans="1:14" ht="14.1" customHeight="1" x14ac:dyDescent="0.2">
      <c r="A124" s="40">
        <v>336</v>
      </c>
      <c r="B124" s="41" t="s">
        <v>453</v>
      </c>
      <c r="C124" s="230">
        <v>211322.62</v>
      </c>
      <c r="D124" s="33">
        <v>211322.62</v>
      </c>
      <c r="E124" s="33">
        <v>211322.62</v>
      </c>
      <c r="F124" s="326">
        <f t="shared" si="9"/>
        <v>1</v>
      </c>
      <c r="G124" s="33">
        <v>211322.62</v>
      </c>
      <c r="H124" s="326">
        <f t="shared" si="10"/>
        <v>1</v>
      </c>
      <c r="I124" s="33">
        <v>0</v>
      </c>
      <c r="J124" s="199">
        <f t="shared" si="11"/>
        <v>0</v>
      </c>
      <c r="K124" s="104"/>
      <c r="L124" s="55"/>
      <c r="M124" s="160" t="s">
        <v>135</v>
      </c>
    </row>
    <row r="125" spans="1:14" ht="14.1" customHeight="1" x14ac:dyDescent="0.2">
      <c r="A125" s="40" t="s">
        <v>532</v>
      </c>
      <c r="B125" s="41" t="s">
        <v>517</v>
      </c>
      <c r="C125" s="230">
        <v>13215052.93</v>
      </c>
      <c r="D125" s="33">
        <v>12420734.49</v>
      </c>
      <c r="E125" s="33">
        <v>10341078.779999999</v>
      </c>
      <c r="F125" s="326">
        <f t="shared" si="9"/>
        <v>0.83256580263636237</v>
      </c>
      <c r="G125" s="33">
        <v>10023656.83</v>
      </c>
      <c r="H125" s="326">
        <f t="shared" si="10"/>
        <v>0.80700999108145333</v>
      </c>
      <c r="I125" s="33">
        <v>5322667.82</v>
      </c>
      <c r="J125" s="199">
        <f t="shared" si="11"/>
        <v>0.42853084286483289</v>
      </c>
      <c r="K125" s="104"/>
      <c r="L125" s="55"/>
      <c r="M125" s="160" t="s">
        <v>135</v>
      </c>
      <c r="N125" t="s">
        <v>549</v>
      </c>
    </row>
    <row r="126" spans="1:14" ht="14.1" customHeight="1" x14ac:dyDescent="0.2">
      <c r="A126" s="40">
        <v>338</v>
      </c>
      <c r="B126" s="41" t="s">
        <v>446</v>
      </c>
      <c r="C126" s="230">
        <v>6508517.5999999996</v>
      </c>
      <c r="D126" s="33">
        <v>6634062.0700000003</v>
      </c>
      <c r="E126" s="33">
        <v>5905498.4100000001</v>
      </c>
      <c r="F126" s="326">
        <f t="shared" si="9"/>
        <v>0.89017834739674062</v>
      </c>
      <c r="G126" s="33">
        <v>5533398.3899999997</v>
      </c>
      <c r="H126" s="326">
        <f t="shared" si="10"/>
        <v>0.83408902895598014</v>
      </c>
      <c r="I126" s="33">
        <v>478857.08</v>
      </c>
      <c r="J126" s="199">
        <f t="shared" si="11"/>
        <v>7.2181579693902376E-2</v>
      </c>
      <c r="K126" s="104">
        <v>321574.68</v>
      </c>
      <c r="L126" s="55">
        <v>4.8283373938954252E-2</v>
      </c>
      <c r="M126" s="160">
        <f t="shared" si="8"/>
        <v>0.48910069660957145</v>
      </c>
    </row>
    <row r="127" spans="1:14" ht="14.1" customHeight="1" x14ac:dyDescent="0.2">
      <c r="A127" s="40" t="s">
        <v>82</v>
      </c>
      <c r="B127" s="41" t="s">
        <v>119</v>
      </c>
      <c r="C127" s="230">
        <v>11347381.6</v>
      </c>
      <c r="D127" s="33">
        <v>11883172.789999999</v>
      </c>
      <c r="E127" s="33">
        <v>11382583.85</v>
      </c>
      <c r="F127" s="467">
        <f t="shared" si="9"/>
        <v>0.95787413438763946</v>
      </c>
      <c r="G127" s="33">
        <v>11195969.48</v>
      </c>
      <c r="H127" s="467">
        <f t="shared" si="10"/>
        <v>0.94217004817279959</v>
      </c>
      <c r="I127" s="33">
        <v>5786104.46</v>
      </c>
      <c r="J127" s="469">
        <f t="shared" si="11"/>
        <v>0.48691578943202429</v>
      </c>
      <c r="K127" s="472">
        <v>4934461.76</v>
      </c>
      <c r="L127" s="403">
        <v>0.46512773481709807</v>
      </c>
      <c r="M127" s="160">
        <f t="shared" si="8"/>
        <v>0.17259079944719247</v>
      </c>
    </row>
    <row r="128" spans="1:14" ht="14.1" customHeight="1" x14ac:dyDescent="0.2">
      <c r="A128" s="40">
        <v>342</v>
      </c>
      <c r="B128" s="41" t="s">
        <v>519</v>
      </c>
      <c r="C128" s="230">
        <v>4676210.57</v>
      </c>
      <c r="D128" s="33">
        <v>4676210.57</v>
      </c>
      <c r="E128" s="33">
        <v>4670210.57</v>
      </c>
      <c r="F128" s="467">
        <f t="shared" si="9"/>
        <v>0.99871690979048444</v>
      </c>
      <c r="G128" s="33">
        <v>4667210.57</v>
      </c>
      <c r="H128" s="467">
        <f t="shared" si="10"/>
        <v>0.99807536468572666</v>
      </c>
      <c r="I128" s="33">
        <v>6772.86</v>
      </c>
      <c r="J128" s="469">
        <f t="shared" si="11"/>
        <v>1.4483650594032166E-3</v>
      </c>
      <c r="K128" s="281">
        <v>6814.65</v>
      </c>
      <c r="L128" s="80">
        <v>1.5115271788873944E-3</v>
      </c>
      <c r="M128" s="160">
        <f t="shared" si="8"/>
        <v>-6.1323765710638023E-3</v>
      </c>
    </row>
    <row r="129" spans="1:16" ht="14.1" customHeight="1" x14ac:dyDescent="0.2">
      <c r="A129" s="40">
        <v>343</v>
      </c>
      <c r="B129" s="41" t="s">
        <v>454</v>
      </c>
      <c r="C129" s="230">
        <v>7608676.7199999997</v>
      </c>
      <c r="D129" s="33">
        <v>7608676.7199999997</v>
      </c>
      <c r="E129" s="33">
        <v>7608676.7199999997</v>
      </c>
      <c r="F129" s="467">
        <f t="shared" si="9"/>
        <v>1</v>
      </c>
      <c r="G129" s="33">
        <v>7608676.7199999997</v>
      </c>
      <c r="H129" s="467">
        <f t="shared" si="10"/>
        <v>1</v>
      </c>
      <c r="I129" s="33">
        <v>0</v>
      </c>
      <c r="J129" s="469">
        <f t="shared" si="11"/>
        <v>0</v>
      </c>
      <c r="K129" s="480">
        <v>0</v>
      </c>
      <c r="L129" s="61">
        <v>0</v>
      </c>
      <c r="M129" s="160" t="s">
        <v>135</v>
      </c>
    </row>
    <row r="130" spans="1:16" ht="14.1" customHeight="1" x14ac:dyDescent="0.2">
      <c r="A130" s="18">
        <v>3</v>
      </c>
      <c r="B130" s="2" t="s">
        <v>128</v>
      </c>
      <c r="C130" s="232">
        <f>SUBTOTAL(9,C112:C129)</f>
        <v>273524637.23000002</v>
      </c>
      <c r="D130" s="239">
        <f>SUBTOTAL(9,D112:D129)</f>
        <v>274449787.59000003</v>
      </c>
      <c r="E130" s="234">
        <f>SUBTOTAL(9,E112:E129)</f>
        <v>265502490.20999998</v>
      </c>
      <c r="F130" s="98">
        <f t="shared" si="9"/>
        <v>0.96739914627528734</v>
      </c>
      <c r="G130" s="234">
        <f>SUBTOTAL(9,G112:G129)</f>
        <v>263898087.15999997</v>
      </c>
      <c r="H130" s="98">
        <f t="shared" si="10"/>
        <v>0.96155325707242578</v>
      </c>
      <c r="I130" s="234">
        <f>SUBTOTAL(9,I112:I129)</f>
        <v>112650600.03999998</v>
      </c>
      <c r="J130" s="190">
        <f t="shared" si="11"/>
        <v>0.41045978220354273</v>
      </c>
      <c r="K130" s="234">
        <f>SUBTOTAL(9,K112:K129)</f>
        <v>101938543.72</v>
      </c>
      <c r="L130" s="44">
        <v>0.38162183037772873</v>
      </c>
      <c r="M130" s="162">
        <f t="shared" ref="M130:M131" si="12">+I130/K130-1</f>
        <v>0.10508347411184671</v>
      </c>
    </row>
    <row r="131" spans="1:16" ht="14.1" customHeight="1" x14ac:dyDescent="0.2">
      <c r="A131" s="38">
        <v>430</v>
      </c>
      <c r="B131" s="39" t="s">
        <v>575</v>
      </c>
      <c r="C131" s="230">
        <v>3157718.66</v>
      </c>
      <c r="D131" s="33">
        <v>2884435.18</v>
      </c>
      <c r="E131" s="33">
        <v>1188146.76</v>
      </c>
      <c r="F131" s="467">
        <f t="shared" si="9"/>
        <v>0.41191660961505816</v>
      </c>
      <c r="G131" s="33">
        <v>1111495.99</v>
      </c>
      <c r="H131" s="467">
        <f t="shared" si="10"/>
        <v>0.3853426825837008</v>
      </c>
      <c r="I131" s="33">
        <v>1035067.8</v>
      </c>
      <c r="J131" s="199">
        <f t="shared" si="11"/>
        <v>0.35884592143963517</v>
      </c>
      <c r="K131" s="470">
        <v>659368.38</v>
      </c>
      <c r="L131" s="53">
        <v>0.22095479103475266</v>
      </c>
      <c r="M131" s="159">
        <f t="shared" si="12"/>
        <v>0.5697868314522454</v>
      </c>
    </row>
    <row r="132" spans="1:16" ht="14.1" customHeight="1" x14ac:dyDescent="0.2">
      <c r="A132" s="38" t="s">
        <v>83</v>
      </c>
      <c r="B132" s="39" t="s">
        <v>107</v>
      </c>
      <c r="C132" s="230">
        <v>8913661.5299999993</v>
      </c>
      <c r="D132" s="33">
        <v>8882330.7899999991</v>
      </c>
      <c r="E132" s="33">
        <v>3679701.48</v>
      </c>
      <c r="F132" s="49">
        <f t="shared" si="9"/>
        <v>0.41427206067834366</v>
      </c>
      <c r="G132" s="33">
        <v>1705900.49</v>
      </c>
      <c r="H132" s="49">
        <f t="shared" si="10"/>
        <v>0.19205550100887428</v>
      </c>
      <c r="I132" s="33">
        <v>1277898.56</v>
      </c>
      <c r="J132" s="172">
        <f t="shared" si="11"/>
        <v>0.1438697330928834</v>
      </c>
      <c r="K132" s="470">
        <v>1241387.48</v>
      </c>
      <c r="L132" s="53">
        <v>0.14218009662143249</v>
      </c>
      <c r="M132" s="159">
        <f t="shared" ref="M132:M152" si="13">+I132/K132-1</f>
        <v>2.9411509772919731E-2</v>
      </c>
    </row>
    <row r="133" spans="1:16" ht="14.1" customHeight="1" x14ac:dyDescent="0.2">
      <c r="A133" s="40" t="s">
        <v>84</v>
      </c>
      <c r="B133" s="41" t="s">
        <v>520</v>
      </c>
      <c r="C133" s="230">
        <v>4243112</v>
      </c>
      <c r="D133" s="33">
        <v>7745137.8799999999</v>
      </c>
      <c r="E133" s="33">
        <v>3417782.74</v>
      </c>
      <c r="F133" s="326">
        <f t="shared" si="9"/>
        <v>0.44128107116409404</v>
      </c>
      <c r="G133" s="33">
        <v>3413228.49</v>
      </c>
      <c r="H133" s="326">
        <f t="shared" si="10"/>
        <v>0.44069305710023077</v>
      </c>
      <c r="I133" s="33">
        <v>2721031.12</v>
      </c>
      <c r="J133" s="199">
        <f t="shared" si="11"/>
        <v>0.35132119817084523</v>
      </c>
      <c r="K133" s="471">
        <v>1595705.22</v>
      </c>
      <c r="L133" s="55">
        <v>0.21293097491328236</v>
      </c>
      <c r="M133" s="160">
        <f t="shared" si="13"/>
        <v>0.70522166995229862</v>
      </c>
    </row>
    <row r="134" spans="1:16" ht="14.1" customHeight="1" x14ac:dyDescent="0.2">
      <c r="A134" s="40" t="s">
        <v>85</v>
      </c>
      <c r="B134" s="41" t="s">
        <v>108</v>
      </c>
      <c r="C134" s="230">
        <v>64291367.520000003</v>
      </c>
      <c r="D134" s="33">
        <v>64463329.640000001</v>
      </c>
      <c r="E134" s="33">
        <v>33949876.600000001</v>
      </c>
      <c r="F134" s="326">
        <f t="shared" si="9"/>
        <v>0.52665409605112667</v>
      </c>
      <c r="G134" s="33">
        <v>33713976.840000004</v>
      </c>
      <c r="H134" s="326">
        <f t="shared" si="10"/>
        <v>0.52299465491897612</v>
      </c>
      <c r="I134" s="33">
        <v>18193388.460000001</v>
      </c>
      <c r="J134" s="199">
        <f t="shared" si="11"/>
        <v>0.28222849427111907</v>
      </c>
      <c r="K134" s="471">
        <v>12956874.34</v>
      </c>
      <c r="L134" s="55">
        <v>0.27506272057137521</v>
      </c>
      <c r="M134" s="160">
        <f t="shared" si="13"/>
        <v>0.40414948718257016</v>
      </c>
      <c r="O134" s="321"/>
      <c r="P134" s="321"/>
    </row>
    <row r="135" spans="1:16" ht="14.1" customHeight="1" x14ac:dyDescent="0.2">
      <c r="A135" s="40" t="s">
        <v>86</v>
      </c>
      <c r="B135" s="41" t="s">
        <v>521</v>
      </c>
      <c r="C135" s="230">
        <v>133403395</v>
      </c>
      <c r="D135" s="33">
        <v>134153395</v>
      </c>
      <c r="E135" s="33">
        <v>118775502</v>
      </c>
      <c r="F135" s="326">
        <f t="shared" si="9"/>
        <v>0.88537082494259645</v>
      </c>
      <c r="G135" s="33">
        <v>118775502</v>
      </c>
      <c r="H135" s="326">
        <f t="shared" si="10"/>
        <v>0.88537082494259645</v>
      </c>
      <c r="I135" s="33">
        <v>46192364.460000001</v>
      </c>
      <c r="J135" s="199">
        <f t="shared" si="11"/>
        <v>0.34432497559976027</v>
      </c>
      <c r="K135" s="471">
        <v>38835277.899999999</v>
      </c>
      <c r="L135" s="55">
        <v>0.38475515954673473</v>
      </c>
      <c r="M135" s="160">
        <f t="shared" si="13"/>
        <v>0.18944338647310155</v>
      </c>
      <c r="O135" s="321"/>
      <c r="P135" s="321"/>
    </row>
    <row r="136" spans="1:16" ht="14.1" customHeight="1" x14ac:dyDescent="0.2">
      <c r="A136" s="40">
        <v>491</v>
      </c>
      <c r="B136" s="41" t="s">
        <v>533</v>
      </c>
      <c r="C136" s="230">
        <v>17159000</v>
      </c>
      <c r="D136" s="33">
        <v>17159000</v>
      </c>
      <c r="E136" s="33">
        <v>17159000</v>
      </c>
      <c r="F136" s="326">
        <f t="shared" si="9"/>
        <v>1</v>
      </c>
      <c r="G136" s="33">
        <v>17159000</v>
      </c>
      <c r="H136" s="326">
        <f t="shared" si="10"/>
        <v>1</v>
      </c>
      <c r="I136" s="33">
        <v>8000000</v>
      </c>
      <c r="J136" s="199">
        <f t="shared" si="11"/>
        <v>0.46622763564310277</v>
      </c>
      <c r="K136" s="471">
        <v>7800000</v>
      </c>
      <c r="L136" s="55">
        <v>0.47488584474885842</v>
      </c>
      <c r="M136" s="419" t="s">
        <v>135</v>
      </c>
      <c r="O136" s="321"/>
      <c r="P136" s="321"/>
    </row>
    <row r="137" spans="1:16" ht="14.1" customHeight="1" x14ac:dyDescent="0.2">
      <c r="A137" s="40" t="s">
        <v>87</v>
      </c>
      <c r="B137" s="41" t="s">
        <v>522</v>
      </c>
      <c r="C137" s="230">
        <v>1138067.27</v>
      </c>
      <c r="D137" s="33">
        <v>1056997.24</v>
      </c>
      <c r="E137" s="33">
        <v>408844.65</v>
      </c>
      <c r="F137" s="326">
        <f t="shared" si="9"/>
        <v>0.386798219075766</v>
      </c>
      <c r="G137" s="33">
        <v>303812.09000000003</v>
      </c>
      <c r="H137" s="326">
        <f t="shared" si="10"/>
        <v>0.28742940710043863</v>
      </c>
      <c r="I137" s="33">
        <v>272288.82</v>
      </c>
      <c r="J137" s="199">
        <f t="shared" si="11"/>
        <v>0.2576059895861223</v>
      </c>
      <c r="K137" s="471">
        <v>293563.56</v>
      </c>
      <c r="L137" s="55">
        <v>0.24227414125541794</v>
      </c>
      <c r="M137" s="420">
        <f t="shared" si="13"/>
        <v>-7.2470643154756598E-2</v>
      </c>
    </row>
    <row r="138" spans="1:16" ht="14.1" customHeight="1" x14ac:dyDescent="0.2">
      <c r="A138" s="18">
        <v>4</v>
      </c>
      <c r="B138" s="2" t="s">
        <v>127</v>
      </c>
      <c r="C138" s="232">
        <f>SUBTOTAL(9,C131:C137)</f>
        <v>232306321.98000002</v>
      </c>
      <c r="D138" s="239">
        <f>SUBTOTAL(9,D131:D137)</f>
        <v>236344625.73000002</v>
      </c>
      <c r="E138" s="234">
        <f>SUBTOTAL(9,E131:E137)</f>
        <v>178578854.22999999</v>
      </c>
      <c r="F138" s="98">
        <f t="shared" si="9"/>
        <v>0.75558669328071959</v>
      </c>
      <c r="G138" s="234">
        <f>SUBTOTAL(9,G131:G137)</f>
        <v>176182915.90000001</v>
      </c>
      <c r="H138" s="98">
        <f t="shared" si="10"/>
        <v>0.74544921576203416</v>
      </c>
      <c r="I138" s="234">
        <f>SUBTOTAL(9,I131:I137)</f>
        <v>77692039.219999999</v>
      </c>
      <c r="J138" s="190">
        <f t="shared" si="11"/>
        <v>0.32872352811083316</v>
      </c>
      <c r="K138" s="234">
        <f>SUBTOTAL(9,K131:K137)</f>
        <v>63382176.880000003</v>
      </c>
      <c r="L138" s="44">
        <v>0.34281728436920372</v>
      </c>
      <c r="M138" s="162">
        <f t="shared" si="13"/>
        <v>0.22577107705045418</v>
      </c>
    </row>
    <row r="139" spans="1:16" ht="14.1" customHeight="1" x14ac:dyDescent="0.2">
      <c r="A139" s="38" t="s">
        <v>88</v>
      </c>
      <c r="B139" s="39" t="s">
        <v>117</v>
      </c>
      <c r="C139" s="230">
        <v>27475672.920000002</v>
      </c>
      <c r="D139" s="33">
        <v>28139727.73</v>
      </c>
      <c r="E139" s="33">
        <v>13070506.890000001</v>
      </c>
      <c r="F139" s="49">
        <f t="shared" si="9"/>
        <v>0.46448590460473516</v>
      </c>
      <c r="G139" s="33">
        <v>11211075.470000001</v>
      </c>
      <c r="H139" s="49">
        <f t="shared" si="10"/>
        <v>0.3984073896368151</v>
      </c>
      <c r="I139" s="33">
        <v>9209926.0600000005</v>
      </c>
      <c r="J139" s="172">
        <f t="shared" si="11"/>
        <v>0.32729265003446428</v>
      </c>
      <c r="K139" s="470">
        <v>10309464.119999999</v>
      </c>
      <c r="L139" s="53">
        <v>0.37093617230442283</v>
      </c>
      <c r="M139" s="159">
        <f t="shared" si="13"/>
        <v>-0.10665326996647029</v>
      </c>
    </row>
    <row r="140" spans="1:16" ht="14.1" customHeight="1" x14ac:dyDescent="0.2">
      <c r="A140" s="40" t="s">
        <v>89</v>
      </c>
      <c r="B140" s="41" t="s">
        <v>574</v>
      </c>
      <c r="C140" s="230">
        <v>55211919.460000001</v>
      </c>
      <c r="D140" s="33">
        <v>57122808.119999997</v>
      </c>
      <c r="E140" s="33">
        <v>26220968.739999998</v>
      </c>
      <c r="F140" s="326">
        <f t="shared" si="9"/>
        <v>0.45902800655242015</v>
      </c>
      <c r="G140" s="33">
        <v>22230658.73</v>
      </c>
      <c r="H140" s="326">
        <f t="shared" si="10"/>
        <v>0.38917307222185632</v>
      </c>
      <c r="I140" s="33">
        <v>15532462.24</v>
      </c>
      <c r="J140" s="199">
        <f t="shared" si="11"/>
        <v>0.27191349219685385</v>
      </c>
      <c r="K140" s="471">
        <v>15523859.449999999</v>
      </c>
      <c r="L140" s="55">
        <v>0.27284733271230965</v>
      </c>
      <c r="M140" s="160">
        <f t="shared" si="13"/>
        <v>5.5416567173316444E-4</v>
      </c>
    </row>
    <row r="141" spans="1:16" ht="14.1" customHeight="1" x14ac:dyDescent="0.2">
      <c r="A141" s="40" t="s">
        <v>90</v>
      </c>
      <c r="B141" s="41" t="s">
        <v>120</v>
      </c>
      <c r="C141" s="230">
        <v>6330784.5</v>
      </c>
      <c r="D141" s="33">
        <v>6696736.3799999999</v>
      </c>
      <c r="E141" s="33">
        <v>2414852.87</v>
      </c>
      <c r="F141" s="326">
        <f t="shared" si="9"/>
        <v>0.360601453151423</v>
      </c>
      <c r="G141" s="33">
        <v>2065228.33</v>
      </c>
      <c r="H141" s="326">
        <f t="shared" si="10"/>
        <v>0.30839325498430326</v>
      </c>
      <c r="I141" s="33">
        <v>1693936.4</v>
      </c>
      <c r="J141" s="199">
        <f t="shared" si="11"/>
        <v>0.25294954196778463</v>
      </c>
      <c r="K141" s="471">
        <v>1691972.98</v>
      </c>
      <c r="L141" s="55">
        <v>0.26811155643993284</v>
      </c>
      <c r="M141" s="160">
        <f t="shared" si="13"/>
        <v>1.1604322428364622E-3</v>
      </c>
    </row>
    <row r="142" spans="1:16" ht="14.1" customHeight="1" x14ac:dyDescent="0.2">
      <c r="A142" s="40" t="s">
        <v>91</v>
      </c>
      <c r="B142" s="41" t="s">
        <v>115</v>
      </c>
      <c r="C142" s="230">
        <v>2703306.46</v>
      </c>
      <c r="D142" s="33">
        <v>1674768.78</v>
      </c>
      <c r="E142" s="33">
        <v>769458.85</v>
      </c>
      <c r="F142" s="326">
        <f t="shared" si="9"/>
        <v>0.45944184008493399</v>
      </c>
      <c r="G142" s="33">
        <v>540691.37</v>
      </c>
      <c r="H142" s="326">
        <f t="shared" si="10"/>
        <v>0.32284538406549468</v>
      </c>
      <c r="I142" s="33">
        <v>428531.86</v>
      </c>
      <c r="J142" s="199">
        <f t="shared" si="11"/>
        <v>0.25587523789403332</v>
      </c>
      <c r="K142" s="471">
        <v>378399.93</v>
      </c>
      <c r="L142" s="55">
        <v>0.23588231168523224</v>
      </c>
      <c r="M142" s="160">
        <f t="shared" si="13"/>
        <v>0.13248398328192068</v>
      </c>
    </row>
    <row r="143" spans="1:16" ht="14.1" customHeight="1" x14ac:dyDescent="0.2">
      <c r="A143" s="40" t="s">
        <v>92</v>
      </c>
      <c r="B143" s="41" t="s">
        <v>109</v>
      </c>
      <c r="C143" s="230">
        <v>9126336.0500000007</v>
      </c>
      <c r="D143" s="33">
        <v>9022100.25</v>
      </c>
      <c r="E143" s="33">
        <v>7868510.7999999998</v>
      </c>
      <c r="F143" s="326">
        <f t="shared" si="9"/>
        <v>0.87213737178324968</v>
      </c>
      <c r="G143" s="33">
        <v>4553417.18</v>
      </c>
      <c r="H143" s="326">
        <f t="shared" si="10"/>
        <v>0.50469591933430358</v>
      </c>
      <c r="I143" s="33">
        <v>2989967.57</v>
      </c>
      <c r="J143" s="199">
        <f t="shared" si="11"/>
        <v>0.33140482671980948</v>
      </c>
      <c r="K143" s="471">
        <v>979881.01</v>
      </c>
      <c r="L143" s="55">
        <v>0.11947450856858971</v>
      </c>
      <c r="M143" s="160">
        <f t="shared" si="13"/>
        <v>2.0513578072096732</v>
      </c>
      <c r="N143" t="s">
        <v>535</v>
      </c>
    </row>
    <row r="144" spans="1:16" ht="14.1" customHeight="1" x14ac:dyDescent="0.2">
      <c r="A144" s="40" t="s">
        <v>93</v>
      </c>
      <c r="B144" s="41" t="s">
        <v>124</v>
      </c>
      <c r="C144" s="230">
        <v>36104377.189999998</v>
      </c>
      <c r="D144" s="33">
        <v>36304331.170000002</v>
      </c>
      <c r="E144" s="33">
        <v>26297999.079999998</v>
      </c>
      <c r="F144" s="326">
        <f t="shared" si="9"/>
        <v>0.72437635489980567</v>
      </c>
      <c r="G144" s="33">
        <v>24555395.530000001</v>
      </c>
      <c r="H144" s="326">
        <f t="shared" si="10"/>
        <v>0.6763764746144475</v>
      </c>
      <c r="I144" s="33">
        <v>9482145.8000000007</v>
      </c>
      <c r="J144" s="199">
        <f t="shared" si="11"/>
        <v>0.2611849742004213</v>
      </c>
      <c r="K144" s="471">
        <v>8418893.7200000007</v>
      </c>
      <c r="L144" s="55">
        <v>0.22974125952663912</v>
      </c>
      <c r="M144" s="160">
        <f t="shared" si="13"/>
        <v>0.12629356247533208</v>
      </c>
    </row>
    <row r="145" spans="1:16" ht="14.1" customHeight="1" x14ac:dyDescent="0.2">
      <c r="A145" s="40" t="s">
        <v>94</v>
      </c>
      <c r="B145" s="41" t="s">
        <v>523</v>
      </c>
      <c r="C145" s="230">
        <v>31536030.609999999</v>
      </c>
      <c r="D145" s="33">
        <v>40525943.729999997</v>
      </c>
      <c r="E145" s="33">
        <v>33021026.170000002</v>
      </c>
      <c r="F145" s="326">
        <f t="shared" si="9"/>
        <v>0.81481202239235317</v>
      </c>
      <c r="G145" s="33">
        <v>33018026.170000002</v>
      </c>
      <c r="H145" s="326">
        <f t="shared" si="10"/>
        <v>0.81473799573871153</v>
      </c>
      <c r="I145" s="33">
        <v>12006375.9</v>
      </c>
      <c r="J145" s="199">
        <f t="shared" si="11"/>
        <v>0.296263943413416</v>
      </c>
      <c r="K145" s="471">
        <v>11497500.970000001</v>
      </c>
      <c r="L145" s="55">
        <v>0.36206418017104647</v>
      </c>
      <c r="M145" s="160">
        <f t="shared" si="13"/>
        <v>4.4259611834588153E-2</v>
      </c>
    </row>
    <row r="146" spans="1:16" ht="14.1" customHeight="1" x14ac:dyDescent="0.2">
      <c r="A146" s="40" t="s">
        <v>95</v>
      </c>
      <c r="B146" s="41" t="s">
        <v>122</v>
      </c>
      <c r="C146" s="230">
        <v>26939471.629999999</v>
      </c>
      <c r="D146" s="33">
        <v>10157112.92</v>
      </c>
      <c r="E146" s="33">
        <v>42799.95</v>
      </c>
      <c r="F146" s="326">
        <f t="shared" si="9"/>
        <v>4.2137909007316614E-3</v>
      </c>
      <c r="G146" s="33">
        <v>42799.95</v>
      </c>
      <c r="H146" s="326">
        <f t="shared" si="10"/>
        <v>4.2137909007316614E-3</v>
      </c>
      <c r="I146" s="33">
        <v>42799.95</v>
      </c>
      <c r="J146" s="199">
        <f t="shared" si="11"/>
        <v>4.2137909007316614E-3</v>
      </c>
      <c r="K146" s="471">
        <v>81182.94</v>
      </c>
      <c r="L146" s="55">
        <v>4.5601330662675054E-3</v>
      </c>
      <c r="M146" s="160">
        <f t="shared" si="13"/>
        <v>-0.47279625497672295</v>
      </c>
    </row>
    <row r="147" spans="1:16" ht="14.1" customHeight="1" x14ac:dyDescent="0.2">
      <c r="A147" s="40">
        <v>931</v>
      </c>
      <c r="B147" s="41" t="s">
        <v>455</v>
      </c>
      <c r="C147" s="230">
        <v>5447022.2999999998</v>
      </c>
      <c r="D147" s="33">
        <v>5675210.6500000004</v>
      </c>
      <c r="E147" s="33">
        <v>1941208.58</v>
      </c>
      <c r="F147" s="326">
        <f t="shared" si="9"/>
        <v>0.34205048935055826</v>
      </c>
      <c r="G147" s="33">
        <v>1813061.65</v>
      </c>
      <c r="H147" s="326">
        <f t="shared" si="10"/>
        <v>0.31947037067249651</v>
      </c>
      <c r="I147" s="33">
        <v>1551727.4</v>
      </c>
      <c r="J147" s="199">
        <f t="shared" si="11"/>
        <v>0.27342199183390659</v>
      </c>
      <c r="K147" s="471">
        <v>1428446</v>
      </c>
      <c r="L147" s="55">
        <v>0.28029296342996113</v>
      </c>
      <c r="M147" s="160">
        <f t="shared" si="13"/>
        <v>8.6304557540151983E-2</v>
      </c>
    </row>
    <row r="148" spans="1:16" ht="14.1" customHeight="1" x14ac:dyDescent="0.2">
      <c r="A148" s="40" t="s">
        <v>96</v>
      </c>
      <c r="B148" s="41" t="s">
        <v>111</v>
      </c>
      <c r="C148" s="230">
        <v>25093946.690000001</v>
      </c>
      <c r="D148" s="33">
        <v>26717406.690000001</v>
      </c>
      <c r="E148" s="33">
        <v>26513409.260000002</v>
      </c>
      <c r="F148" s="326">
        <f t="shared" si="9"/>
        <v>0.99236462459223806</v>
      </c>
      <c r="G148" s="33">
        <v>26366109.890000001</v>
      </c>
      <c r="H148" s="326">
        <f t="shared" si="10"/>
        <v>0.98685138853197574</v>
      </c>
      <c r="I148" s="33">
        <v>9477253.9499999993</v>
      </c>
      <c r="J148" s="199">
        <f t="shared" si="11"/>
        <v>0.35472207538567802</v>
      </c>
      <c r="K148" s="471">
        <v>7248871.5700000003</v>
      </c>
      <c r="L148" s="55">
        <v>0.29616240755251172</v>
      </c>
      <c r="M148" s="160">
        <f t="shared" si="13"/>
        <v>0.30741093403038433</v>
      </c>
    </row>
    <row r="149" spans="1:16" ht="14.1" customHeight="1" x14ac:dyDescent="0.2">
      <c r="A149" s="40" t="s">
        <v>97</v>
      </c>
      <c r="B149" s="41" t="s">
        <v>112</v>
      </c>
      <c r="C149" s="230">
        <v>66531326.530000001</v>
      </c>
      <c r="D149" s="33">
        <v>66613538.229999997</v>
      </c>
      <c r="E149" s="33">
        <v>59668807.789999999</v>
      </c>
      <c r="F149" s="326">
        <f t="shared" si="9"/>
        <v>0.8957459605880479</v>
      </c>
      <c r="G149" s="33">
        <v>58247839.890000001</v>
      </c>
      <c r="H149" s="326">
        <f t="shared" si="10"/>
        <v>0.87441444243487987</v>
      </c>
      <c r="I149" s="33">
        <v>12848073.310000001</v>
      </c>
      <c r="J149" s="199">
        <f t="shared" si="11"/>
        <v>0.19287480670428878</v>
      </c>
      <c r="K149" s="471">
        <v>15621402.25</v>
      </c>
      <c r="L149" s="55">
        <v>0.26913710299026794</v>
      </c>
      <c r="M149" s="160">
        <f t="shared" si="13"/>
        <v>-0.17753393041268106</v>
      </c>
    </row>
    <row r="150" spans="1:16" ht="14.1" customHeight="1" x14ac:dyDescent="0.2">
      <c r="A150" s="40" t="s">
        <v>98</v>
      </c>
      <c r="B150" s="41" t="s">
        <v>121</v>
      </c>
      <c r="C150" s="230">
        <v>732282.55</v>
      </c>
      <c r="D150" s="33">
        <v>732282.55</v>
      </c>
      <c r="E150" s="33">
        <v>261632.79</v>
      </c>
      <c r="F150" s="326">
        <f t="shared" si="9"/>
        <v>0.35728393364009559</v>
      </c>
      <c r="G150" s="33">
        <v>261632.79</v>
      </c>
      <c r="H150" s="326">
        <f t="shared" si="10"/>
        <v>0.35728393364009559</v>
      </c>
      <c r="I150" s="33">
        <v>261632.79</v>
      </c>
      <c r="J150" s="199">
        <f t="shared" si="11"/>
        <v>0.35728393364009559</v>
      </c>
      <c r="K150" s="471">
        <v>274484.39</v>
      </c>
      <c r="L150" s="55">
        <v>0.35878144252798949</v>
      </c>
      <c r="M150" s="160">
        <f t="shared" si="13"/>
        <v>-4.6820877500538427E-2</v>
      </c>
    </row>
    <row r="151" spans="1:16" ht="14.1" customHeight="1" x14ac:dyDescent="0.2">
      <c r="A151" s="42" t="s">
        <v>534</v>
      </c>
      <c r="B151" s="43" t="s">
        <v>123</v>
      </c>
      <c r="C151" s="230">
        <v>89097229.569999993</v>
      </c>
      <c r="D151" s="33">
        <v>89097229.569999993</v>
      </c>
      <c r="E151" s="33">
        <v>89097229.569999993</v>
      </c>
      <c r="F151" s="467">
        <f t="shared" si="9"/>
        <v>1</v>
      </c>
      <c r="G151" s="33">
        <v>89097229.569999993</v>
      </c>
      <c r="H151" s="467">
        <f t="shared" si="10"/>
        <v>1</v>
      </c>
      <c r="I151" s="33">
        <v>25820381.210000001</v>
      </c>
      <c r="J151" s="469">
        <f t="shared" si="11"/>
        <v>0.28980004579956103</v>
      </c>
      <c r="K151" s="472">
        <v>20005749.690000001</v>
      </c>
      <c r="L151" s="383">
        <v>0.22432552989692081</v>
      </c>
      <c r="M151" s="161">
        <f t="shared" si="13"/>
        <v>0.29064801919952443</v>
      </c>
      <c r="N151" t="s">
        <v>561</v>
      </c>
    </row>
    <row r="152" spans="1:16" ht="14.1" customHeight="1" thickBot="1" x14ac:dyDescent="0.25">
      <c r="A152" s="18">
        <v>9</v>
      </c>
      <c r="B152" s="2" t="s">
        <v>546</v>
      </c>
      <c r="C152" s="181">
        <f>SUBTOTAL(9,C139:C151)</f>
        <v>382329706.46000004</v>
      </c>
      <c r="D152" s="239">
        <f>SUBTOTAL(9,D139:D151)</f>
        <v>378479196.76999998</v>
      </c>
      <c r="E152" s="234">
        <f>SUBTOTAL(9,E139:E151)</f>
        <v>287188411.33999997</v>
      </c>
      <c r="F152" s="98">
        <f t="shared" si="9"/>
        <v>0.75879576418178407</v>
      </c>
      <c r="G152" s="234">
        <f>SUBTOTAL(9,G139:G151)</f>
        <v>274003166.51999998</v>
      </c>
      <c r="H152" s="98">
        <f t="shared" si="10"/>
        <v>0.72395832811521843</v>
      </c>
      <c r="I152" s="234">
        <f>SUBTOTAL(9,I139:I151)</f>
        <v>101345214.44</v>
      </c>
      <c r="J152" s="190">
        <f t="shared" si="11"/>
        <v>0.26776957704649484</v>
      </c>
      <c r="K152" s="234">
        <f>SUBTOTAL(9,K139:K151)</f>
        <v>93460109.019999996</v>
      </c>
      <c r="L152" s="44">
        <v>0.25635691193243665</v>
      </c>
      <c r="M152" s="162">
        <f t="shared" si="13"/>
        <v>8.436867346594501E-2</v>
      </c>
    </row>
    <row r="153" spans="1:16" s="6" customFormat="1" ht="14.1" customHeight="1" thickBot="1" x14ac:dyDescent="0.25">
      <c r="A153" s="5"/>
      <c r="B153" s="4" t="s">
        <v>136</v>
      </c>
      <c r="C153" s="296">
        <f>SUBTOTAL(9,C82:C151)</f>
        <v>1996110606.45</v>
      </c>
      <c r="D153" s="240">
        <f>SUBTOTAL(9,D82:D151)</f>
        <v>2008914434.2500002</v>
      </c>
      <c r="E153" s="241">
        <f>SUBTOTAL(9,E82:E151)</f>
        <v>1526806354.3799996</v>
      </c>
      <c r="F153" s="202">
        <f>+E153/D153</f>
        <v>0.76001562254193822</v>
      </c>
      <c r="G153" s="241">
        <f>SUBTOTAL(9,G82:G151)</f>
        <v>1495331119.6900001</v>
      </c>
      <c r="H153" s="202">
        <f>+G153/D153</f>
        <v>0.74434783990601405</v>
      </c>
      <c r="I153" s="241">
        <f>SUBTOTAL(9,I82:I151)</f>
        <v>549889230.06999969</v>
      </c>
      <c r="J153" s="194">
        <f>+I153/D153</f>
        <v>0.27372456521538863</v>
      </c>
      <c r="K153" s="235">
        <f>SUBTOTAL(9,K82:K152)</f>
        <v>522481138.99000001</v>
      </c>
      <c r="L153" s="211">
        <v>0.27370892573448236</v>
      </c>
      <c r="M153" s="164">
        <f>+I153/K153-1</f>
        <v>5.2457570301928769E-2</v>
      </c>
      <c r="O153" s="300"/>
    </row>
    <row r="154" spans="1:16" s="318" customFormat="1" ht="14.1" customHeight="1" x14ac:dyDescent="0.2">
      <c r="A154" s="290"/>
      <c r="B154" s="315"/>
      <c r="C154" s="316"/>
      <c r="D154" s="316"/>
      <c r="E154" s="316"/>
      <c r="F154" s="317"/>
      <c r="G154" s="316"/>
      <c r="H154" s="317"/>
      <c r="I154" s="316"/>
      <c r="J154" s="317"/>
      <c r="K154" s="316"/>
      <c r="L154" s="317"/>
      <c r="M154" s="317"/>
      <c r="O154" s="319"/>
      <c r="P154" s="320"/>
    </row>
    <row r="159" spans="1:16" x14ac:dyDescent="0.2">
      <c r="C159" s="412"/>
      <c r="D159" s="412"/>
      <c r="E159" s="412"/>
      <c r="F159" s="468"/>
      <c r="G159" s="412"/>
      <c r="H159" s="468"/>
      <c r="I159" s="412"/>
      <c r="J159" s="468"/>
    </row>
    <row r="161" spans="3:3" x14ac:dyDescent="0.2">
      <c r="C161" s="417"/>
    </row>
  </sheetData>
  <mergeCells count="5">
    <mergeCell ref="K2:L2"/>
    <mergeCell ref="K79:L79"/>
    <mergeCell ref="D2:J2"/>
    <mergeCell ref="A79:B79"/>
    <mergeCell ref="D79:J79"/>
  </mergeCells>
  <pageMargins left="0.51181102362204722" right="0.31496062992125984" top="0.74803149606299213" bottom="0.74803149606299213" header="0.31496062992125984" footer="0.31496062992125984"/>
  <pageSetup paperSize="9" scale="55" fitToHeight="0" orientation="portrait" r:id="rId1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Fiscal</oddHeader>
  </headerFooter>
  <rowBreaks count="1" manualBreakCount="1">
    <brk id="77" max="1638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39"/>
  <sheetViews>
    <sheetView topLeftCell="A16" zoomScaleNormal="100" workbookViewId="0">
      <selection activeCell="E34" sqref="E34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105" customWidth="1"/>
    <col min="7" max="7" width="12.7109375" customWidth="1"/>
    <col min="8" max="8" width="6.7109375" style="105" customWidth="1"/>
    <col min="9" max="9" width="12.7109375" customWidth="1"/>
    <col min="10" max="10" width="6.7109375" style="105" customWidth="1"/>
    <col min="11" max="11" width="15.42578125" bestFit="1" customWidth="1"/>
    <col min="12" max="12" width="6" style="105" bestFit="1" customWidth="1"/>
    <col min="13" max="13" width="51.85546875" style="105" customWidth="1"/>
    <col min="14" max="14" width="16.5703125" bestFit="1" customWidth="1"/>
    <col min="15" max="15" width="20.42578125" style="299" bestFit="1" customWidth="1"/>
    <col min="16" max="18" width="15.5703125" bestFit="1" customWidth="1"/>
  </cols>
  <sheetData>
    <row r="1" spans="1:15" ht="15" customHeight="1" x14ac:dyDescent="0.25">
      <c r="A1" s="568" t="s">
        <v>19</v>
      </c>
      <c r="K1" s="105"/>
    </row>
    <row r="2" spans="1:15" ht="12.75" customHeight="1" x14ac:dyDescent="0.25">
      <c r="A2" s="569" t="s">
        <v>456</v>
      </c>
      <c r="F2"/>
      <c r="H2"/>
      <c r="J2"/>
      <c r="L2"/>
      <c r="M2"/>
      <c r="O2"/>
    </row>
    <row r="3" spans="1:15" ht="12.75" customHeight="1" x14ac:dyDescent="0.25">
      <c r="A3" s="569" t="s">
        <v>480</v>
      </c>
      <c r="F3"/>
      <c r="H3"/>
      <c r="J3"/>
      <c r="L3"/>
      <c r="M3"/>
      <c r="O3"/>
    </row>
    <row r="4" spans="1:15" ht="14.1" customHeight="1" x14ac:dyDescent="0.2">
      <c r="F4"/>
      <c r="H4"/>
      <c r="J4"/>
      <c r="L4"/>
      <c r="M4"/>
      <c r="O4"/>
    </row>
    <row r="5" spans="1:15" ht="14.1" customHeight="1" x14ac:dyDescent="0.2">
      <c r="F5"/>
      <c r="H5"/>
      <c r="J5"/>
      <c r="L5"/>
      <c r="M5"/>
      <c r="O5"/>
    </row>
    <row r="6" spans="1:15" ht="14.1" customHeight="1" x14ac:dyDescent="0.2">
      <c r="F6"/>
      <c r="H6"/>
      <c r="J6"/>
      <c r="L6"/>
      <c r="M6"/>
      <c r="O6"/>
    </row>
    <row r="7" spans="1:15" ht="14.1" customHeight="1" x14ac:dyDescent="0.2">
      <c r="F7"/>
      <c r="H7"/>
      <c r="J7"/>
      <c r="L7"/>
      <c r="M7"/>
      <c r="O7"/>
    </row>
    <row r="8" spans="1:15" ht="14.1" customHeight="1" x14ac:dyDescent="0.2">
      <c r="F8"/>
      <c r="H8"/>
      <c r="J8"/>
      <c r="L8"/>
      <c r="M8"/>
      <c r="O8"/>
    </row>
    <row r="9" spans="1:15" ht="14.1" customHeight="1" x14ac:dyDescent="0.2">
      <c r="F9"/>
      <c r="H9"/>
      <c r="J9"/>
      <c r="L9"/>
      <c r="M9"/>
      <c r="O9"/>
    </row>
    <row r="10" spans="1:15" ht="14.1" customHeight="1" x14ac:dyDescent="0.2">
      <c r="F10"/>
      <c r="H10"/>
      <c r="J10"/>
      <c r="L10"/>
      <c r="M10"/>
      <c r="O10"/>
    </row>
    <row r="11" spans="1:15" ht="14.1" customHeight="1" x14ac:dyDescent="0.2">
      <c r="F11"/>
      <c r="H11"/>
      <c r="J11"/>
      <c r="L11"/>
      <c r="M11"/>
      <c r="O11"/>
    </row>
    <row r="12" spans="1:15" ht="14.1" customHeight="1" x14ac:dyDescent="0.2">
      <c r="F12"/>
      <c r="H12"/>
      <c r="J12"/>
      <c r="L12"/>
      <c r="M12"/>
      <c r="O12"/>
    </row>
    <row r="13" spans="1:15" ht="14.1" customHeight="1" x14ac:dyDescent="0.2">
      <c r="F13"/>
      <c r="H13"/>
      <c r="J13"/>
      <c r="L13"/>
      <c r="M13"/>
      <c r="O13"/>
    </row>
    <row r="14" spans="1:15" ht="14.1" customHeight="1" x14ac:dyDescent="0.2">
      <c r="F14"/>
      <c r="H14"/>
      <c r="J14"/>
      <c r="L14"/>
      <c r="M14"/>
      <c r="O14"/>
    </row>
    <row r="15" spans="1:15" ht="14.1" customHeight="1" x14ac:dyDescent="0.2">
      <c r="F15"/>
      <c r="H15"/>
      <c r="J15"/>
      <c r="L15"/>
      <c r="M15"/>
      <c r="O15"/>
    </row>
    <row r="16" spans="1:15" ht="14.1" customHeight="1" x14ac:dyDescent="0.2">
      <c r="F16"/>
      <c r="H16"/>
      <c r="J16"/>
      <c r="L16"/>
      <c r="M16"/>
      <c r="O16"/>
    </row>
    <row r="17" spans="6:15" ht="14.1" customHeight="1" x14ac:dyDescent="0.2">
      <c r="F17"/>
      <c r="H17"/>
      <c r="J17"/>
      <c r="L17"/>
      <c r="M17"/>
      <c r="O17"/>
    </row>
    <row r="18" spans="6:15" ht="14.1" customHeight="1" x14ac:dyDescent="0.2">
      <c r="F18"/>
      <c r="H18"/>
      <c r="J18"/>
      <c r="L18"/>
      <c r="M18"/>
      <c r="O18"/>
    </row>
    <row r="19" spans="6:15" ht="14.1" customHeight="1" x14ac:dyDescent="0.2">
      <c r="F19"/>
      <c r="H19"/>
      <c r="J19"/>
      <c r="L19"/>
      <c r="M19"/>
      <c r="O19"/>
    </row>
    <row r="20" spans="6:15" ht="14.1" customHeight="1" x14ac:dyDescent="0.2">
      <c r="F20"/>
      <c r="H20"/>
      <c r="J20"/>
      <c r="L20"/>
      <c r="M20"/>
      <c r="O20"/>
    </row>
    <row r="21" spans="6:15" ht="14.1" customHeight="1" x14ac:dyDescent="0.2">
      <c r="F21"/>
      <c r="H21"/>
      <c r="J21"/>
      <c r="L21"/>
      <c r="M21"/>
      <c r="O21"/>
    </row>
    <row r="22" spans="6:15" ht="14.1" customHeight="1" x14ac:dyDescent="0.2">
      <c r="F22"/>
      <c r="H22"/>
      <c r="J22"/>
      <c r="L22"/>
      <c r="M22"/>
      <c r="O22"/>
    </row>
    <row r="23" spans="6:15" ht="14.1" customHeight="1" x14ac:dyDescent="0.2">
      <c r="F23"/>
      <c r="H23"/>
      <c r="J23"/>
      <c r="L23"/>
      <c r="M23"/>
      <c r="O23"/>
    </row>
    <row r="24" spans="6:15" ht="14.1" customHeight="1" x14ac:dyDescent="0.2">
      <c r="F24"/>
      <c r="H24"/>
      <c r="J24"/>
      <c r="L24"/>
      <c r="M24"/>
      <c r="O24"/>
    </row>
    <row r="25" spans="6:15" ht="14.1" customHeight="1" x14ac:dyDescent="0.2">
      <c r="F25"/>
      <c r="H25"/>
      <c r="J25"/>
      <c r="L25"/>
      <c r="M25"/>
      <c r="O25"/>
    </row>
    <row r="26" spans="6:15" ht="14.1" customHeight="1" x14ac:dyDescent="0.2">
      <c r="F26"/>
      <c r="H26"/>
      <c r="J26"/>
      <c r="L26"/>
      <c r="M26"/>
      <c r="O26"/>
    </row>
    <row r="27" spans="6:15" ht="14.1" customHeight="1" x14ac:dyDescent="0.2">
      <c r="F27"/>
      <c r="H27"/>
      <c r="J27"/>
      <c r="L27"/>
      <c r="M27"/>
      <c r="O27"/>
    </row>
    <row r="28" spans="6:15" ht="14.1" customHeight="1" x14ac:dyDescent="0.2">
      <c r="F28"/>
      <c r="H28"/>
      <c r="J28"/>
      <c r="L28"/>
      <c r="M28"/>
      <c r="O28"/>
    </row>
    <row r="29" spans="6:15" ht="14.1" customHeight="1" x14ac:dyDescent="0.2">
      <c r="F29"/>
      <c r="H29"/>
      <c r="J29"/>
      <c r="L29"/>
      <c r="M29"/>
      <c r="O29"/>
    </row>
    <row r="30" spans="6:15" ht="14.1" customHeight="1" x14ac:dyDescent="0.2">
      <c r="F30"/>
      <c r="H30"/>
      <c r="J30"/>
      <c r="L30"/>
      <c r="M30"/>
      <c r="O30"/>
    </row>
    <row r="31" spans="6:15" ht="14.1" customHeight="1" x14ac:dyDescent="0.2">
      <c r="F31"/>
      <c r="H31"/>
      <c r="J31"/>
      <c r="L31"/>
      <c r="M31"/>
      <c r="O31"/>
    </row>
    <row r="32" spans="6:15" ht="14.1" customHeight="1" x14ac:dyDescent="0.2">
      <c r="F32"/>
      <c r="H32"/>
      <c r="J32"/>
      <c r="L32"/>
      <c r="M32"/>
      <c r="O32"/>
    </row>
    <row r="33" spans="1:16" ht="14.1" customHeight="1" x14ac:dyDescent="0.25">
      <c r="A33" s="569" t="s">
        <v>19</v>
      </c>
      <c r="B33" s="570"/>
      <c r="F33"/>
      <c r="H33"/>
      <c r="J33"/>
      <c r="L33"/>
      <c r="M33"/>
      <c r="O33"/>
    </row>
    <row r="34" spans="1:16" ht="14.1" customHeight="1" x14ac:dyDescent="0.25">
      <c r="A34" s="600" t="s">
        <v>499</v>
      </c>
      <c r="B34" s="601"/>
      <c r="C34" s="399"/>
      <c r="F34"/>
      <c r="H34"/>
      <c r="J34"/>
      <c r="L34"/>
      <c r="M34"/>
      <c r="O34"/>
    </row>
    <row r="35" spans="1:16" ht="14.1" customHeight="1" x14ac:dyDescent="0.2">
      <c r="F35"/>
      <c r="H35"/>
      <c r="J35"/>
      <c r="L35"/>
      <c r="M35"/>
      <c r="O35"/>
    </row>
    <row r="36" spans="1:16" ht="14.1" customHeight="1" x14ac:dyDescent="0.2">
      <c r="F36"/>
      <c r="H36"/>
      <c r="J36"/>
      <c r="L36"/>
      <c r="M36"/>
      <c r="O36"/>
    </row>
    <row r="37" spans="1:16" ht="14.1" customHeight="1" x14ac:dyDescent="0.2">
      <c r="F37"/>
      <c r="H37"/>
      <c r="J37"/>
      <c r="L37"/>
      <c r="M37"/>
      <c r="O37"/>
    </row>
    <row r="38" spans="1:16" ht="14.1" customHeight="1" x14ac:dyDescent="0.2">
      <c r="F38"/>
      <c r="H38"/>
      <c r="J38"/>
      <c r="L38"/>
      <c r="M38"/>
      <c r="O38"/>
    </row>
    <row r="39" spans="1:16" s="318" customFormat="1" ht="351" customHeight="1" x14ac:dyDescent="0.2">
      <c r="A39" s="290"/>
      <c r="B39" s="315"/>
      <c r="C39" s="316"/>
      <c r="D39" s="316"/>
      <c r="E39" s="316"/>
      <c r="F39" s="317"/>
      <c r="G39" s="316"/>
      <c r="H39" s="317"/>
      <c r="I39" s="316"/>
      <c r="J39" s="317"/>
      <c r="K39" s="316"/>
      <c r="L39" s="317"/>
      <c r="M39" s="317"/>
      <c r="O39" s="319"/>
      <c r="P39" s="320"/>
    </row>
  </sheetData>
  <mergeCells count="1">
    <mergeCell ref="A34:B34"/>
  </mergeCells>
  <pageMargins left="0.51181102362204722" right="0.31496062992125984" top="0.74803149606299213" bottom="0.74803149606299213" header="0.31496062992125984" footer="0.31496062992125984"/>
  <pageSetup paperSize="9" scale="55" fitToHeight="0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Fiscal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92D050"/>
  </sheetPr>
  <dimension ref="A1:O62"/>
  <sheetViews>
    <sheetView zoomScale="85" zoomScaleNormal="85" workbookViewId="0">
      <selection activeCell="D29" sqref="D29"/>
    </sheetView>
  </sheetViews>
  <sheetFormatPr defaultColWidth="11.42578125" defaultRowHeight="12.75" x14ac:dyDescent="0.2"/>
  <cols>
    <col min="1" max="1" width="4.140625" customWidth="1"/>
    <col min="2" max="2" width="30.140625" customWidth="1"/>
    <col min="3" max="5" width="12.7109375" customWidth="1"/>
    <col min="6" max="6" width="6.28515625" style="105" customWidth="1"/>
    <col min="7" max="7" width="12.7109375" customWidth="1"/>
    <col min="8" max="8" width="6.28515625" style="105" customWidth="1"/>
    <col min="9" max="9" width="12.7109375" customWidth="1"/>
    <col min="10" max="10" width="6.28515625" style="105" customWidth="1"/>
    <col min="11" max="11" width="12.7109375" customWidth="1"/>
    <col min="12" max="12" width="6.28515625" style="105" customWidth="1"/>
    <col min="13" max="13" width="8.140625" style="105" bestFit="1" customWidth="1"/>
    <col min="14" max="14" width="3.140625" customWidth="1"/>
    <col min="15" max="15" width="15.5703125" bestFit="1" customWidth="1"/>
  </cols>
  <sheetData>
    <row r="1" spans="1:13" ht="15.75" thickBot="1" x14ac:dyDescent="0.3">
      <c r="A1" s="7" t="s">
        <v>19</v>
      </c>
    </row>
    <row r="2" spans="1:13" x14ac:dyDescent="0.2">
      <c r="A2" s="8" t="s">
        <v>21</v>
      </c>
      <c r="C2" s="183" t="s">
        <v>501</v>
      </c>
      <c r="D2" s="588" t="s">
        <v>568</v>
      </c>
      <c r="E2" s="586"/>
      <c r="F2" s="586"/>
      <c r="G2" s="586"/>
      <c r="H2" s="586"/>
      <c r="I2" s="586"/>
      <c r="J2" s="587"/>
      <c r="K2" s="582" t="s">
        <v>569</v>
      </c>
      <c r="L2" s="583"/>
      <c r="M2" s="228"/>
    </row>
    <row r="3" spans="1:13" x14ac:dyDescent="0.2">
      <c r="C3" s="176">
        <v>1</v>
      </c>
      <c r="D3" s="166">
        <v>2</v>
      </c>
      <c r="E3" s="95">
        <v>3</v>
      </c>
      <c r="F3" s="96" t="s">
        <v>39</v>
      </c>
      <c r="G3" s="95">
        <v>4</v>
      </c>
      <c r="H3" s="96" t="s">
        <v>40</v>
      </c>
      <c r="I3" s="95">
        <v>5</v>
      </c>
      <c r="J3" s="167" t="s">
        <v>41</v>
      </c>
      <c r="K3" s="95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22</v>
      </c>
      <c r="C4" s="177" t="s">
        <v>13</v>
      </c>
      <c r="D4" s="127" t="s">
        <v>14</v>
      </c>
      <c r="E4" s="97" t="s">
        <v>15</v>
      </c>
      <c r="F4" s="97" t="s">
        <v>18</v>
      </c>
      <c r="G4" s="97" t="s">
        <v>16</v>
      </c>
      <c r="H4" s="97" t="s">
        <v>18</v>
      </c>
      <c r="I4" s="97" t="s">
        <v>17</v>
      </c>
      <c r="J4" s="128" t="s">
        <v>18</v>
      </c>
      <c r="K4" s="97" t="s">
        <v>17</v>
      </c>
      <c r="L4" s="12" t="s">
        <v>18</v>
      </c>
      <c r="M4" s="158" t="s">
        <v>539</v>
      </c>
    </row>
    <row r="5" spans="1:13" ht="15" customHeight="1" x14ac:dyDescent="0.2">
      <c r="A5" s="30">
        <v>1</v>
      </c>
      <c r="B5" s="21" t="s">
        <v>427</v>
      </c>
      <c r="C5" s="230">
        <v>187615066.34</v>
      </c>
      <c r="D5" s="236">
        <v>199671240.02000004</v>
      </c>
      <c r="E5" s="31">
        <v>138760643.40000001</v>
      </c>
      <c r="F5" s="49">
        <f t="shared" ref="F5:F14" si="0">+E5/D5</f>
        <v>0.69494556845593325</v>
      </c>
      <c r="G5" s="31">
        <v>127396636.57000001</v>
      </c>
      <c r="H5" s="49">
        <f t="shared" ref="H5:H14" si="1">+G5/D5</f>
        <v>0.6380319797545172</v>
      </c>
      <c r="I5" s="31">
        <v>53820778.07</v>
      </c>
      <c r="J5" s="172">
        <f t="shared" ref="J5:J14" si="2">+I5/D5</f>
        <v>0.26954697163501889</v>
      </c>
      <c r="K5" s="31">
        <v>56801996.990000002</v>
      </c>
      <c r="L5" s="53">
        <v>0.3003866387252806</v>
      </c>
      <c r="M5" s="159">
        <f t="shared" ref="M5:M11" si="3">+I5/K5-1</f>
        <v>-5.2484403330482321E-2</v>
      </c>
    </row>
    <row r="6" spans="1:13" ht="15" customHeight="1" x14ac:dyDescent="0.2">
      <c r="A6" s="32">
        <v>2</v>
      </c>
      <c r="B6" s="23" t="s">
        <v>428</v>
      </c>
      <c r="C6" s="230">
        <v>205332965.00999999</v>
      </c>
      <c r="D6" s="236">
        <v>219543927.80000001</v>
      </c>
      <c r="E6" s="31">
        <v>178342643.58000001</v>
      </c>
      <c r="F6" s="49">
        <f t="shared" si="0"/>
        <v>0.81233239000108659</v>
      </c>
      <c r="G6" s="31">
        <v>171615775.22999999</v>
      </c>
      <c r="H6" s="326">
        <f t="shared" si="1"/>
        <v>0.78169219686339231</v>
      </c>
      <c r="I6" s="31">
        <v>54897814.229999997</v>
      </c>
      <c r="J6" s="199">
        <f t="shared" si="2"/>
        <v>0.25005389481785517</v>
      </c>
      <c r="K6" s="31">
        <v>52539829.630000003</v>
      </c>
      <c r="L6" s="53">
        <v>0.2665573578975326</v>
      </c>
      <c r="M6" s="160">
        <f t="shared" si="3"/>
        <v>4.4879943779901232E-2</v>
      </c>
    </row>
    <row r="7" spans="1:13" ht="15" customHeight="1" x14ac:dyDescent="0.2">
      <c r="A7" s="32">
        <v>4</v>
      </c>
      <c r="B7" s="23" t="s">
        <v>24</v>
      </c>
      <c r="C7" s="230">
        <v>246207865.18000001</v>
      </c>
      <c r="D7" s="236">
        <v>252257600.13</v>
      </c>
      <c r="E7" s="31">
        <v>100664694.70999999</v>
      </c>
      <c r="F7" s="49">
        <f t="shared" si="0"/>
        <v>0.39905515099692862</v>
      </c>
      <c r="G7" s="31">
        <v>97220025.340000004</v>
      </c>
      <c r="H7" s="326">
        <f t="shared" si="1"/>
        <v>0.38539978692375587</v>
      </c>
      <c r="I7" s="31">
        <v>73809637.659999996</v>
      </c>
      <c r="J7" s="199">
        <f t="shared" si="2"/>
        <v>0.29259628896002532</v>
      </c>
      <c r="K7" s="31">
        <v>75819584.329999998</v>
      </c>
      <c r="L7" s="53">
        <v>0.29896457578184216</v>
      </c>
      <c r="M7" s="160">
        <f t="shared" si="3"/>
        <v>-2.6509597589612688E-2</v>
      </c>
    </row>
    <row r="8" spans="1:13" ht="15" customHeight="1" x14ac:dyDescent="0.2">
      <c r="A8" s="149" t="s">
        <v>430</v>
      </c>
      <c r="B8" s="23" t="s">
        <v>431</v>
      </c>
      <c r="C8" s="230">
        <v>50069128.450000003</v>
      </c>
      <c r="D8" s="236">
        <v>57491773.939999998</v>
      </c>
      <c r="E8" s="31">
        <v>41832238.920000002</v>
      </c>
      <c r="F8" s="49">
        <f t="shared" si="0"/>
        <v>0.72762129350291538</v>
      </c>
      <c r="G8" s="31">
        <v>40949944.280000001</v>
      </c>
      <c r="H8" s="326">
        <f t="shared" si="1"/>
        <v>0.71227484340170988</v>
      </c>
      <c r="I8" s="31">
        <v>19196700.300000001</v>
      </c>
      <c r="J8" s="199">
        <f t="shared" si="2"/>
        <v>0.33390342625423608</v>
      </c>
      <c r="K8" s="31">
        <v>13867150.039999999</v>
      </c>
      <c r="L8" s="53">
        <v>0.26894160187239202</v>
      </c>
      <c r="M8" s="273">
        <f t="shared" si="3"/>
        <v>0.3843291696294362</v>
      </c>
    </row>
    <row r="9" spans="1:13" ht="15" customHeight="1" x14ac:dyDescent="0.2">
      <c r="A9" s="149" t="s">
        <v>429</v>
      </c>
      <c r="B9" s="23" t="s">
        <v>23</v>
      </c>
      <c r="C9" s="230">
        <v>310628104.75999999</v>
      </c>
      <c r="D9" s="236">
        <v>310783104.13999999</v>
      </c>
      <c r="E9" s="31">
        <v>299605321.97000003</v>
      </c>
      <c r="F9" s="49">
        <f t="shared" si="0"/>
        <v>0.96403349467490795</v>
      </c>
      <c r="G9" s="31">
        <v>299442373.49000001</v>
      </c>
      <c r="H9" s="326">
        <f t="shared" si="1"/>
        <v>0.96350917891311338</v>
      </c>
      <c r="I9" s="31">
        <v>57514723.810000002</v>
      </c>
      <c r="J9" s="199">
        <f t="shared" si="2"/>
        <v>0.18506386944410935</v>
      </c>
      <c r="K9" s="31">
        <v>63946652.920000002</v>
      </c>
      <c r="L9" s="53">
        <v>0.20494443466376902</v>
      </c>
      <c r="M9" s="159">
        <f t="shared" si="3"/>
        <v>-0.10058273289215958</v>
      </c>
    </row>
    <row r="10" spans="1:13" ht="15" customHeight="1" x14ac:dyDescent="0.2">
      <c r="A10" s="149" t="s">
        <v>463</v>
      </c>
      <c r="B10" s="23" t="s">
        <v>100</v>
      </c>
      <c r="C10" s="230">
        <v>6604592.1299999999</v>
      </c>
      <c r="D10" s="236">
        <v>6001178.6100000003</v>
      </c>
      <c r="E10" s="31">
        <v>4000516.74</v>
      </c>
      <c r="F10" s="49">
        <f t="shared" si="0"/>
        <v>0.66662184213843956</v>
      </c>
      <c r="G10" s="31">
        <v>3751556.05</v>
      </c>
      <c r="H10" s="326">
        <f t="shared" si="1"/>
        <v>0.62513654296984833</v>
      </c>
      <c r="I10" s="31">
        <v>982097.65</v>
      </c>
      <c r="J10" s="199">
        <f t="shared" si="2"/>
        <v>0.16365079492276602</v>
      </c>
      <c r="K10" s="151">
        <v>1542469</v>
      </c>
      <c r="L10" s="55">
        <v>0.19902518434524977</v>
      </c>
      <c r="M10" s="160">
        <f t="shared" si="3"/>
        <v>-0.36329504839319293</v>
      </c>
    </row>
    <row r="11" spans="1:13" ht="15" customHeight="1" x14ac:dyDescent="0.2">
      <c r="A11" s="149" t="s">
        <v>471</v>
      </c>
      <c r="B11" s="23" t="s">
        <v>472</v>
      </c>
      <c r="C11" s="230">
        <v>56634642.350000001</v>
      </c>
      <c r="D11" s="236">
        <v>61062887.729999997</v>
      </c>
      <c r="E11" s="31">
        <v>53885829.57</v>
      </c>
      <c r="F11" s="49">
        <f t="shared" si="0"/>
        <v>0.88246448167118152</v>
      </c>
      <c r="G11" s="31">
        <v>52545429.030000001</v>
      </c>
      <c r="H11" s="326">
        <f t="shared" si="1"/>
        <v>0.86051333278469577</v>
      </c>
      <c r="I11" s="31">
        <v>16508708.24</v>
      </c>
      <c r="J11" s="199">
        <f t="shared" si="2"/>
        <v>0.27035583893437987</v>
      </c>
      <c r="K11" s="151">
        <v>8670729.5700000003</v>
      </c>
      <c r="L11" s="55">
        <v>0.17184712827227844</v>
      </c>
      <c r="M11" s="160">
        <f t="shared" si="3"/>
        <v>0.90395838167052878</v>
      </c>
    </row>
    <row r="12" spans="1:13" ht="15" customHeight="1" x14ac:dyDescent="0.2">
      <c r="A12" s="32">
        <v>7</v>
      </c>
      <c r="B12" s="23" t="s">
        <v>432</v>
      </c>
      <c r="C12" s="230">
        <v>129158476.34</v>
      </c>
      <c r="D12" s="236">
        <v>118332033.10999998</v>
      </c>
      <c r="E12" s="31">
        <v>74599382.180000007</v>
      </c>
      <c r="F12" s="49">
        <f t="shared" si="0"/>
        <v>0.6304242411744363</v>
      </c>
      <c r="G12" s="31">
        <v>72102773.319999993</v>
      </c>
      <c r="H12" s="326">
        <f t="shared" si="1"/>
        <v>0.60932590630783934</v>
      </c>
      <c r="I12" s="31">
        <v>34778137.659999996</v>
      </c>
      <c r="J12" s="199">
        <f t="shared" si="2"/>
        <v>0.29390298422127736</v>
      </c>
      <c r="K12" s="151">
        <v>25531506.109999999</v>
      </c>
      <c r="L12" s="55">
        <v>0.26662273874954767</v>
      </c>
      <c r="M12" s="160">
        <f>+I12/K13-1</f>
        <v>-0.84012951890006293</v>
      </c>
    </row>
    <row r="13" spans="1:13" ht="15" customHeight="1" x14ac:dyDescent="0.2">
      <c r="A13" s="34" t="s">
        <v>433</v>
      </c>
      <c r="B13" s="25" t="s">
        <v>26</v>
      </c>
      <c r="C13" s="230">
        <v>839696804.13</v>
      </c>
      <c r="D13" s="236">
        <v>807662541.99000001</v>
      </c>
      <c r="E13" s="31">
        <v>487244516.54000002</v>
      </c>
      <c r="F13" s="49">
        <f t="shared" si="0"/>
        <v>0.6032773481601339</v>
      </c>
      <c r="G13" s="31">
        <v>487244516.54000002</v>
      </c>
      <c r="H13" s="467">
        <f t="shared" si="1"/>
        <v>0.6032773481601339</v>
      </c>
      <c r="I13" s="31">
        <v>315126781.42000002</v>
      </c>
      <c r="J13" s="469">
        <f t="shared" si="2"/>
        <v>0.39017134636894146</v>
      </c>
      <c r="K13" s="33">
        <v>217539457.06999999</v>
      </c>
      <c r="L13" s="55">
        <v>0.24149282623004154</v>
      </c>
      <c r="M13" s="160">
        <f>+I13/K14-1</f>
        <v>2.7012983571485614</v>
      </c>
    </row>
    <row r="14" spans="1:13" ht="15" customHeight="1" x14ac:dyDescent="0.2">
      <c r="A14" s="32">
        <v>8</v>
      </c>
      <c r="B14" s="23" t="s">
        <v>434</v>
      </c>
      <c r="C14" s="230">
        <v>215141158.63</v>
      </c>
      <c r="D14" s="236">
        <v>218483303.56</v>
      </c>
      <c r="E14" s="31">
        <v>213961931.41</v>
      </c>
      <c r="F14" s="49">
        <f t="shared" si="0"/>
        <v>0.97930563994443476</v>
      </c>
      <c r="G14" s="31">
        <v>213961931.41</v>
      </c>
      <c r="H14" s="326">
        <f t="shared" si="1"/>
        <v>0.97930563994443476</v>
      </c>
      <c r="I14" s="31">
        <v>94304194.129999995</v>
      </c>
      <c r="J14" s="199">
        <f t="shared" si="2"/>
        <v>0.43163112509465568</v>
      </c>
      <c r="K14" s="33">
        <v>85139524.299999997</v>
      </c>
      <c r="L14" s="55">
        <v>0.40303882659040396</v>
      </c>
      <c r="M14" s="160">
        <f>+I14/K15-1</f>
        <v>-0.84319194109554851</v>
      </c>
    </row>
    <row r="15" spans="1:13" ht="15" customHeight="1" x14ac:dyDescent="0.2">
      <c r="A15" s="9"/>
      <c r="B15" s="2" t="s">
        <v>27</v>
      </c>
      <c r="C15" s="232">
        <f>SUM(C5:C14)</f>
        <v>2247088803.3200002</v>
      </c>
      <c r="D15" s="239">
        <f>SUM(D5:D14)</f>
        <v>2251289591.0300002</v>
      </c>
      <c r="E15" s="234">
        <f>SUM(E5:E14)</f>
        <v>1592897719.0200002</v>
      </c>
      <c r="F15" s="98">
        <f t="shared" ref="F15:F27" si="4">+E15/D15</f>
        <v>0.70754900896211426</v>
      </c>
      <c r="G15" s="234">
        <f>SUM(G5:G14)</f>
        <v>1566230961.26</v>
      </c>
      <c r="H15" s="98">
        <f t="shared" ref="H15:H27" si="5">+G15/D15</f>
        <v>0.69570390566387541</v>
      </c>
      <c r="I15" s="234">
        <f>SUM(I5:I14)</f>
        <v>720939573.16999996</v>
      </c>
      <c r="J15" s="190">
        <f t="shared" ref="J15:J27" si="6">+I15/D15</f>
        <v>0.32023404543000566</v>
      </c>
      <c r="K15" s="234">
        <f>SUM(K5:K14)</f>
        <v>601398899.95999992</v>
      </c>
      <c r="L15" s="44">
        <v>0.26500226256223675</v>
      </c>
      <c r="M15" s="162">
        <f t="shared" ref="M15:M27" si="7">+I15/K15-1</f>
        <v>0.19877102072842323</v>
      </c>
    </row>
    <row r="16" spans="1:13" ht="15" customHeight="1" x14ac:dyDescent="0.2">
      <c r="A16" s="30">
        <v>1</v>
      </c>
      <c r="B16" s="21" t="s">
        <v>28</v>
      </c>
      <c r="C16" s="230">
        <v>45622302.869999997</v>
      </c>
      <c r="D16" s="236">
        <v>46374508.640000001</v>
      </c>
      <c r="E16" s="31">
        <v>41878208.270000003</v>
      </c>
      <c r="F16" s="49">
        <f t="shared" si="4"/>
        <v>0.90304370866968608</v>
      </c>
      <c r="G16" s="31">
        <v>40796010.020000003</v>
      </c>
      <c r="H16" s="49">
        <f t="shared" si="5"/>
        <v>0.87970765009489926</v>
      </c>
      <c r="I16" s="31">
        <v>12702281.73</v>
      </c>
      <c r="J16" s="172">
        <f t="shared" si="6"/>
        <v>0.27390655130400104</v>
      </c>
      <c r="K16" s="31">
        <v>11317414.880000001</v>
      </c>
      <c r="L16" s="53">
        <v>0.23730531608250829</v>
      </c>
      <c r="M16" s="159">
        <f t="shared" si="7"/>
        <v>0.12236600537171438</v>
      </c>
    </row>
    <row r="17" spans="1:15" ht="15" customHeight="1" x14ac:dyDescent="0.2">
      <c r="A17" s="32">
        <v>2</v>
      </c>
      <c r="B17" s="23" t="s">
        <v>29</v>
      </c>
      <c r="C17" s="230">
        <v>39657006.960000001</v>
      </c>
      <c r="D17" s="236">
        <v>41522524.020000003</v>
      </c>
      <c r="E17" s="31">
        <v>35889619.590000004</v>
      </c>
      <c r="F17" s="326">
        <f t="shared" si="4"/>
        <v>0.86434099171604262</v>
      </c>
      <c r="G17" s="31">
        <v>34671329.18</v>
      </c>
      <c r="H17" s="326">
        <f t="shared" si="5"/>
        <v>0.83500052076073183</v>
      </c>
      <c r="I17" s="31">
        <v>8644039.5899999999</v>
      </c>
      <c r="J17" s="199">
        <f t="shared" si="6"/>
        <v>0.20817712299561694</v>
      </c>
      <c r="K17" s="33">
        <v>10909871.41</v>
      </c>
      <c r="L17" s="55">
        <v>0.27056507302867161</v>
      </c>
      <c r="M17" s="160">
        <f t="shared" si="7"/>
        <v>-0.20768639105343956</v>
      </c>
    </row>
    <row r="18" spans="1:15" ht="15" customHeight="1" x14ac:dyDescent="0.2">
      <c r="A18" s="36">
        <v>3</v>
      </c>
      <c r="B18" s="23" t="s">
        <v>30</v>
      </c>
      <c r="C18" s="230">
        <v>33818767.32</v>
      </c>
      <c r="D18" s="236">
        <v>36579736.119999997</v>
      </c>
      <c r="E18" s="31">
        <v>30991326.5</v>
      </c>
      <c r="F18" s="326">
        <f t="shared" si="4"/>
        <v>0.84722662838060958</v>
      </c>
      <c r="G18" s="31">
        <v>29493008.300000001</v>
      </c>
      <c r="H18" s="326">
        <f t="shared" si="5"/>
        <v>0.80626629462957433</v>
      </c>
      <c r="I18" s="31">
        <v>8426940.6500000004</v>
      </c>
      <c r="J18" s="199">
        <f t="shared" si="6"/>
        <v>0.230371827242148</v>
      </c>
      <c r="K18" s="33">
        <v>7453982.6299999999</v>
      </c>
      <c r="L18" s="55">
        <v>0.21588764387022233</v>
      </c>
      <c r="M18" s="160">
        <f t="shared" si="7"/>
        <v>0.13052861380225678</v>
      </c>
    </row>
    <row r="19" spans="1:15" ht="15" customHeight="1" x14ac:dyDescent="0.2">
      <c r="A19" s="36">
        <v>4</v>
      </c>
      <c r="B19" s="23" t="s">
        <v>31</v>
      </c>
      <c r="C19" s="230">
        <v>15446559.359999999</v>
      </c>
      <c r="D19" s="236">
        <v>16011339.699999999</v>
      </c>
      <c r="E19" s="31">
        <v>12518065.029999999</v>
      </c>
      <c r="F19" s="326">
        <f t="shared" si="4"/>
        <v>0.78182496059339746</v>
      </c>
      <c r="G19" s="31">
        <v>11689204.57</v>
      </c>
      <c r="H19" s="326">
        <f t="shared" si="5"/>
        <v>0.73005787079765727</v>
      </c>
      <c r="I19" s="31">
        <v>4069902.4</v>
      </c>
      <c r="J19" s="199">
        <f t="shared" si="6"/>
        <v>0.25418874849054635</v>
      </c>
      <c r="K19" s="33">
        <v>3328157.88</v>
      </c>
      <c r="L19" s="55">
        <v>0.19647593500184238</v>
      </c>
      <c r="M19" s="160">
        <f t="shared" si="7"/>
        <v>0.2228693910398265</v>
      </c>
      <c r="O19" s="405"/>
    </row>
    <row r="20" spans="1:15" ht="15" customHeight="1" x14ac:dyDescent="0.2">
      <c r="A20" s="36">
        <v>5</v>
      </c>
      <c r="B20" s="23" t="s">
        <v>32</v>
      </c>
      <c r="C20" s="230">
        <v>22575394.260000002</v>
      </c>
      <c r="D20" s="236">
        <v>24204586.010000002</v>
      </c>
      <c r="E20" s="31">
        <v>19120757.260000002</v>
      </c>
      <c r="F20" s="326">
        <f t="shared" si="4"/>
        <v>0.78996423455044251</v>
      </c>
      <c r="G20" s="31">
        <v>18481043.059999999</v>
      </c>
      <c r="H20" s="326">
        <f t="shared" si="5"/>
        <v>0.76353477197935338</v>
      </c>
      <c r="I20" s="31">
        <v>6344208.2699999996</v>
      </c>
      <c r="J20" s="199">
        <f t="shared" si="6"/>
        <v>0.2621076959291484</v>
      </c>
      <c r="K20" s="33">
        <v>6692969.46</v>
      </c>
      <c r="L20" s="55">
        <v>0.29053234729292515</v>
      </c>
      <c r="M20" s="160">
        <f t="shared" si="7"/>
        <v>-5.2108588285714408E-2</v>
      </c>
    </row>
    <row r="21" spans="1:15" ht="15" customHeight="1" x14ac:dyDescent="0.2">
      <c r="A21" s="36">
        <v>6</v>
      </c>
      <c r="B21" s="23" t="s">
        <v>33</v>
      </c>
      <c r="C21" s="230">
        <v>22001694.969999999</v>
      </c>
      <c r="D21" s="236">
        <v>23967379.329999998</v>
      </c>
      <c r="E21" s="31">
        <v>18827925.059999999</v>
      </c>
      <c r="F21" s="326">
        <f t="shared" si="4"/>
        <v>0.78556461266639455</v>
      </c>
      <c r="G21" s="31">
        <v>18251996.48</v>
      </c>
      <c r="H21" s="326">
        <f t="shared" si="5"/>
        <v>0.76153492748178575</v>
      </c>
      <c r="I21" s="31">
        <v>6216921.4199999999</v>
      </c>
      <c r="J21" s="199">
        <f t="shared" si="6"/>
        <v>0.25939095528138412</v>
      </c>
      <c r="K21" s="33">
        <v>5924368.1799999997</v>
      </c>
      <c r="L21" s="55">
        <v>0.24666334694978059</v>
      </c>
      <c r="M21" s="160">
        <f t="shared" si="7"/>
        <v>4.9381340104355242E-2</v>
      </c>
    </row>
    <row r="22" spans="1:15" ht="15" customHeight="1" x14ac:dyDescent="0.2">
      <c r="A22" s="36">
        <v>7</v>
      </c>
      <c r="B22" s="23" t="s">
        <v>34</v>
      </c>
      <c r="C22" s="230">
        <v>27091049.690000001</v>
      </c>
      <c r="D22" s="236">
        <v>28566100.73</v>
      </c>
      <c r="E22" s="31">
        <v>23801925.109999999</v>
      </c>
      <c r="F22" s="326">
        <f t="shared" si="4"/>
        <v>0.83322275360470588</v>
      </c>
      <c r="G22" s="31">
        <v>22613460.280000001</v>
      </c>
      <c r="H22" s="326">
        <f t="shared" si="5"/>
        <v>0.79161872646662756</v>
      </c>
      <c r="I22" s="31">
        <v>7858034.5300000003</v>
      </c>
      <c r="J22" s="199">
        <f t="shared" si="6"/>
        <v>0.27508250440871423</v>
      </c>
      <c r="K22" s="33">
        <v>5661886.7199999997</v>
      </c>
      <c r="L22" s="55">
        <v>0.20302734858023086</v>
      </c>
      <c r="M22" s="160">
        <f t="shared" si="7"/>
        <v>0.38788268268284964</v>
      </c>
    </row>
    <row r="23" spans="1:15" ht="15" customHeight="1" x14ac:dyDescent="0.2">
      <c r="A23" s="36">
        <v>8</v>
      </c>
      <c r="B23" s="23" t="s">
        <v>35</v>
      </c>
      <c r="C23" s="230">
        <v>30441458.079999998</v>
      </c>
      <c r="D23" s="236">
        <v>29897078.300000001</v>
      </c>
      <c r="E23" s="31">
        <v>23860357.25</v>
      </c>
      <c r="F23" s="326">
        <f t="shared" si="4"/>
        <v>0.79808324447543089</v>
      </c>
      <c r="G23" s="31">
        <v>23365922.190000001</v>
      </c>
      <c r="H23" s="326">
        <f t="shared" si="5"/>
        <v>0.78154533882998201</v>
      </c>
      <c r="I23" s="31">
        <v>6744351.9000000004</v>
      </c>
      <c r="J23" s="199">
        <f t="shared" si="6"/>
        <v>0.22558565195984387</v>
      </c>
      <c r="K23" s="33">
        <v>5833094.7400000002</v>
      </c>
      <c r="L23" s="55">
        <v>0.21085883241011139</v>
      </c>
      <c r="M23" s="160">
        <f t="shared" si="7"/>
        <v>0.15622190288649418</v>
      </c>
    </row>
    <row r="24" spans="1:15" ht="15" customHeight="1" x14ac:dyDescent="0.2">
      <c r="A24" s="36">
        <v>9</v>
      </c>
      <c r="B24" s="23" t="s">
        <v>36</v>
      </c>
      <c r="C24" s="230">
        <v>29332471.370000001</v>
      </c>
      <c r="D24" s="236">
        <v>27136993.079999998</v>
      </c>
      <c r="E24" s="31">
        <v>21803205.879999999</v>
      </c>
      <c r="F24" s="326">
        <f t="shared" si="4"/>
        <v>0.80344958690611123</v>
      </c>
      <c r="G24" s="31">
        <v>20482363.379999999</v>
      </c>
      <c r="H24" s="326">
        <f t="shared" si="5"/>
        <v>0.75477645292600715</v>
      </c>
      <c r="I24" s="31">
        <v>8166702.1799999997</v>
      </c>
      <c r="J24" s="199">
        <f t="shared" si="6"/>
        <v>0.30094351853665285</v>
      </c>
      <c r="K24" s="33">
        <v>21624424.329999998</v>
      </c>
      <c r="L24" s="55">
        <v>0.54408523024905131</v>
      </c>
      <c r="M24" s="160">
        <f t="shared" si="7"/>
        <v>-0.62233897858403697</v>
      </c>
    </row>
    <row r="25" spans="1:15" ht="15" customHeight="1" x14ac:dyDescent="0.2">
      <c r="A25" s="37">
        <v>10</v>
      </c>
      <c r="B25" s="25" t="s">
        <v>37</v>
      </c>
      <c r="C25" s="230">
        <v>37490721.299999997</v>
      </c>
      <c r="D25" s="236">
        <v>39009554.93</v>
      </c>
      <c r="E25" s="31">
        <v>34049276.560000002</v>
      </c>
      <c r="F25" s="467">
        <f t="shared" si="4"/>
        <v>0.87284452799061973</v>
      </c>
      <c r="G25" s="31">
        <v>32561920.23</v>
      </c>
      <c r="H25" s="467">
        <f t="shared" si="5"/>
        <v>0.8347165274874363</v>
      </c>
      <c r="I25" s="31">
        <v>8031066.0700000003</v>
      </c>
      <c r="J25" s="469">
        <f t="shared" si="6"/>
        <v>0.20587433218377404</v>
      </c>
      <c r="K25" s="35">
        <v>8503195.3300000001</v>
      </c>
      <c r="L25" s="383">
        <v>0.21477685855621273</v>
      </c>
      <c r="M25" s="161">
        <f t="shared" si="7"/>
        <v>-5.5523746271508911E-2</v>
      </c>
    </row>
    <row r="26" spans="1:15" ht="15" customHeight="1" thickBot="1" x14ac:dyDescent="0.25">
      <c r="A26" s="10">
        <v>6</v>
      </c>
      <c r="B26" s="2" t="s">
        <v>38</v>
      </c>
      <c r="C26" s="232">
        <f>SUM(C16:C25)</f>
        <v>303477426.18000001</v>
      </c>
      <c r="D26" s="239">
        <f>SUM(D16:D25)</f>
        <v>313269800.86000001</v>
      </c>
      <c r="E26" s="234">
        <f>SUM(E16:E25)</f>
        <v>262740666.50999999</v>
      </c>
      <c r="F26" s="98">
        <f t="shared" si="4"/>
        <v>0.83870410039114673</v>
      </c>
      <c r="G26" s="234">
        <f>SUM(G16:G25)</f>
        <v>252406257.68999997</v>
      </c>
      <c r="H26" s="98">
        <f t="shared" si="5"/>
        <v>0.80571525565849256</v>
      </c>
      <c r="I26" s="234">
        <f>SUM(I16:I25)</f>
        <v>77204448.74000001</v>
      </c>
      <c r="J26" s="190">
        <f t="shared" si="6"/>
        <v>0.24644714724513969</v>
      </c>
      <c r="K26" s="234">
        <f>SUM(K16:K25)</f>
        <v>87249365.559999987</v>
      </c>
      <c r="L26" s="44">
        <v>0.271448470543519</v>
      </c>
      <c r="M26" s="162">
        <f t="shared" si="7"/>
        <v>-0.11512882363702981</v>
      </c>
      <c r="O26" s="405"/>
    </row>
    <row r="27" spans="1:15" s="6" customFormat="1" ht="19.5" customHeight="1" thickBot="1" x14ac:dyDescent="0.25">
      <c r="A27" s="5"/>
      <c r="B27" s="4" t="s">
        <v>11</v>
      </c>
      <c r="C27" s="233">
        <f>+C15+C26</f>
        <v>2550566229.5</v>
      </c>
      <c r="D27" s="240">
        <f>+D15+D26</f>
        <v>2564559391.8900003</v>
      </c>
      <c r="E27" s="241">
        <f>+E15+E26</f>
        <v>1855638385.5300002</v>
      </c>
      <c r="F27" s="202">
        <f t="shared" si="4"/>
        <v>0.72357005706249311</v>
      </c>
      <c r="G27" s="241">
        <f>+G15+G26</f>
        <v>1818637218.95</v>
      </c>
      <c r="H27" s="202">
        <f t="shared" si="5"/>
        <v>0.7091421726091206</v>
      </c>
      <c r="I27" s="241">
        <f>+I15+I26</f>
        <v>798144021.90999997</v>
      </c>
      <c r="J27" s="194">
        <f t="shared" si="6"/>
        <v>0.31122072057835742</v>
      </c>
      <c r="K27" s="235">
        <f>+K15+K26</f>
        <v>688648265.51999986</v>
      </c>
      <c r="L27" s="211">
        <v>0.26580198624293472</v>
      </c>
      <c r="M27" s="164">
        <f t="shared" si="7"/>
        <v>0.15900099059614936</v>
      </c>
    </row>
    <row r="28" spans="1:15" x14ac:dyDescent="0.2">
      <c r="C28" s="413"/>
      <c r="D28" s="413"/>
      <c r="E28" s="413"/>
      <c r="F28" s="540"/>
      <c r="G28" s="413"/>
      <c r="H28" s="540"/>
      <c r="I28" s="413"/>
      <c r="J28" s="540"/>
      <c r="K28" s="413"/>
    </row>
    <row r="30" spans="1:15" ht="15.75" thickBot="1" x14ac:dyDescent="0.3">
      <c r="A30" s="7" t="s">
        <v>19</v>
      </c>
    </row>
    <row r="31" spans="1:15" ht="26.25" customHeight="1" x14ac:dyDescent="0.2">
      <c r="A31" s="602" t="s">
        <v>498</v>
      </c>
      <c r="B31" s="603"/>
      <c r="C31" s="183" t="s">
        <v>501</v>
      </c>
      <c r="D31" s="588" t="s">
        <v>568</v>
      </c>
      <c r="E31" s="586"/>
      <c r="F31" s="586"/>
      <c r="G31" s="586"/>
      <c r="H31" s="586"/>
      <c r="I31" s="586"/>
      <c r="J31" s="587"/>
      <c r="K31" s="582" t="s">
        <v>569</v>
      </c>
      <c r="L31" s="583"/>
      <c r="M31" s="228"/>
    </row>
    <row r="32" spans="1:15" x14ac:dyDescent="0.2">
      <c r="C32" s="176">
        <v>1</v>
      </c>
      <c r="D32" s="166">
        <v>2</v>
      </c>
      <c r="E32" s="95">
        <v>3</v>
      </c>
      <c r="F32" s="96" t="s">
        <v>39</v>
      </c>
      <c r="G32" s="95">
        <v>4</v>
      </c>
      <c r="H32" s="96" t="s">
        <v>40</v>
      </c>
      <c r="I32" s="95">
        <v>5</v>
      </c>
      <c r="J32" s="167" t="s">
        <v>41</v>
      </c>
      <c r="K32" s="95" t="s">
        <v>42</v>
      </c>
      <c r="L32" s="16" t="s">
        <v>43</v>
      </c>
      <c r="M32" s="157" t="s">
        <v>368</v>
      </c>
    </row>
    <row r="33" spans="1:13" ht="25.5" x14ac:dyDescent="0.2">
      <c r="A33" s="1"/>
      <c r="B33" s="2" t="s">
        <v>22</v>
      </c>
      <c r="C33" s="177" t="s">
        <v>13</v>
      </c>
      <c r="D33" s="127" t="s">
        <v>14</v>
      </c>
      <c r="E33" s="97" t="s">
        <v>15</v>
      </c>
      <c r="F33" s="97" t="s">
        <v>18</v>
      </c>
      <c r="G33" s="97" t="s">
        <v>16</v>
      </c>
      <c r="H33" s="97" t="s">
        <v>18</v>
      </c>
      <c r="I33" s="97" t="s">
        <v>17</v>
      </c>
      <c r="J33" s="128" t="s">
        <v>18</v>
      </c>
      <c r="K33" s="97" t="s">
        <v>17</v>
      </c>
      <c r="L33" s="12" t="s">
        <v>18</v>
      </c>
      <c r="M33" s="158" t="s">
        <v>539</v>
      </c>
    </row>
    <row r="34" spans="1:13" ht="15" customHeight="1" x14ac:dyDescent="0.2">
      <c r="A34" s="30">
        <v>1</v>
      </c>
      <c r="B34" s="21" t="s">
        <v>427</v>
      </c>
      <c r="C34" s="230">
        <v>182282357.78</v>
      </c>
      <c r="D34" s="236">
        <v>189989567.85000002</v>
      </c>
      <c r="E34" s="31">
        <v>131045202.86000001</v>
      </c>
      <c r="F34" s="49">
        <f t="shared" ref="F34:F43" si="8">+E34/D34</f>
        <v>0.68974946542045101</v>
      </c>
      <c r="G34" s="31">
        <v>119786870.64</v>
      </c>
      <c r="H34" s="49">
        <f t="shared" ref="H34:H43" si="9">+G34/D34</f>
        <v>0.6304918317124325</v>
      </c>
      <c r="I34" s="31">
        <v>52821030.68</v>
      </c>
      <c r="J34" s="172">
        <f t="shared" ref="J34:J43" si="10">+I34/D34</f>
        <v>0.27802068965019749</v>
      </c>
      <c r="K34" s="31">
        <v>51961399.060000002</v>
      </c>
      <c r="L34" s="53">
        <v>0.2911964019920002</v>
      </c>
      <c r="M34" s="159">
        <f t="shared" ref="M34:M40" si="11">+I34/K34-1</f>
        <v>1.6543658091410895E-2</v>
      </c>
    </row>
    <row r="35" spans="1:13" ht="15" customHeight="1" x14ac:dyDescent="0.2">
      <c r="A35" s="32">
        <v>2</v>
      </c>
      <c r="B35" s="23" t="s">
        <v>428</v>
      </c>
      <c r="C35" s="230">
        <v>205272445.00999999</v>
      </c>
      <c r="D35" s="236">
        <v>218452328.40000001</v>
      </c>
      <c r="E35" s="31">
        <v>178083101.41</v>
      </c>
      <c r="F35" s="49">
        <f t="shared" si="8"/>
        <v>0.81520349411849069</v>
      </c>
      <c r="G35" s="31">
        <v>171356233.06</v>
      </c>
      <c r="H35" s="326">
        <f t="shared" si="9"/>
        <v>0.78441019290138181</v>
      </c>
      <c r="I35" s="31">
        <v>54870529.009999998</v>
      </c>
      <c r="J35" s="199">
        <f t="shared" si="10"/>
        <v>0.25117850384972135</v>
      </c>
      <c r="K35" s="33">
        <v>52429921.789999999</v>
      </c>
      <c r="L35" s="55">
        <v>0.2718814646673775</v>
      </c>
      <c r="M35" s="160">
        <f t="shared" si="11"/>
        <v>4.6549892440722607E-2</v>
      </c>
    </row>
    <row r="36" spans="1:13" ht="15" customHeight="1" x14ac:dyDescent="0.2">
      <c r="A36" s="32">
        <v>4</v>
      </c>
      <c r="B36" s="23" t="s">
        <v>24</v>
      </c>
      <c r="C36" s="230">
        <v>244658507.91</v>
      </c>
      <c r="D36" s="236">
        <v>244042294.52000001</v>
      </c>
      <c r="E36" s="31">
        <v>97494887.670000002</v>
      </c>
      <c r="F36" s="49">
        <f t="shared" si="8"/>
        <v>0.39949996315909087</v>
      </c>
      <c r="G36" s="31">
        <v>95916784.670000002</v>
      </c>
      <c r="H36" s="326">
        <f t="shared" si="9"/>
        <v>0.39303344880712604</v>
      </c>
      <c r="I36" s="31">
        <v>73773528.790000007</v>
      </c>
      <c r="J36" s="199">
        <f t="shared" si="10"/>
        <v>0.30229812801548644</v>
      </c>
      <c r="K36" s="33">
        <v>75645466.379999995</v>
      </c>
      <c r="L36" s="55">
        <v>0.31739553610167998</v>
      </c>
      <c r="M36" s="160">
        <f t="shared" si="11"/>
        <v>-2.4746196693354205E-2</v>
      </c>
    </row>
    <row r="37" spans="1:13" ht="15" customHeight="1" x14ac:dyDescent="0.2">
      <c r="A37" s="32" t="s">
        <v>430</v>
      </c>
      <c r="B37" s="23" t="s">
        <v>25</v>
      </c>
      <c r="C37" s="230">
        <v>42675310.450000003</v>
      </c>
      <c r="D37" s="236">
        <v>45770722.340000004</v>
      </c>
      <c r="E37" s="31">
        <v>36503594.329999998</v>
      </c>
      <c r="F37" s="49">
        <f t="shared" si="8"/>
        <v>0.79753153246827246</v>
      </c>
      <c r="G37" s="31">
        <v>35621299.689999998</v>
      </c>
      <c r="H37" s="326">
        <f t="shared" si="9"/>
        <v>0.77825513491775922</v>
      </c>
      <c r="I37" s="31">
        <v>14416880.710000001</v>
      </c>
      <c r="J37" s="199">
        <f t="shared" si="10"/>
        <v>0.3149804060968639</v>
      </c>
      <c r="K37" s="33">
        <v>13293277.109999999</v>
      </c>
      <c r="L37" s="55">
        <v>0.33273610387587449</v>
      </c>
      <c r="M37" s="160">
        <f t="shared" si="11"/>
        <v>8.4524199014459622E-2</v>
      </c>
    </row>
    <row r="38" spans="1:13" ht="15" customHeight="1" x14ac:dyDescent="0.2">
      <c r="A38" s="32" t="s">
        <v>429</v>
      </c>
      <c r="B38" s="23" t="s">
        <v>23</v>
      </c>
      <c r="C38" s="230">
        <v>309902947.29000002</v>
      </c>
      <c r="D38" s="236">
        <v>309693200.80000001</v>
      </c>
      <c r="E38" s="31">
        <v>299526320.23000002</v>
      </c>
      <c r="F38" s="49">
        <f t="shared" si="8"/>
        <v>0.96717112114913439</v>
      </c>
      <c r="G38" s="31">
        <v>299388371.75</v>
      </c>
      <c r="H38" s="326">
        <f t="shared" si="9"/>
        <v>0.96672568521562452</v>
      </c>
      <c r="I38" s="31">
        <v>57514723.810000002</v>
      </c>
      <c r="J38" s="199">
        <f t="shared" si="10"/>
        <v>0.18571516475475686</v>
      </c>
      <c r="K38" s="33">
        <v>63878578.880000003</v>
      </c>
      <c r="L38" s="55">
        <v>0.20651423548949008</v>
      </c>
      <c r="M38" s="160">
        <f t="shared" si="11"/>
        <v>-9.9624243080844166E-2</v>
      </c>
    </row>
    <row r="39" spans="1:13" ht="15" customHeight="1" x14ac:dyDescent="0.2">
      <c r="A39" s="32" t="s">
        <v>463</v>
      </c>
      <c r="B39" s="23" t="s">
        <v>464</v>
      </c>
      <c r="C39" s="230">
        <v>6604592.1299999999</v>
      </c>
      <c r="D39" s="236">
        <v>6001178.6100000003</v>
      </c>
      <c r="E39" s="31">
        <v>4000516.74</v>
      </c>
      <c r="F39" s="49">
        <f t="shared" si="8"/>
        <v>0.66662184213843956</v>
      </c>
      <c r="G39" s="31">
        <v>3751556.05</v>
      </c>
      <c r="H39" s="326">
        <f t="shared" si="9"/>
        <v>0.62513654296984833</v>
      </c>
      <c r="I39" s="31">
        <v>982097.65</v>
      </c>
      <c r="J39" s="199">
        <f t="shared" si="10"/>
        <v>0.16365079492276602</v>
      </c>
      <c r="K39" s="151">
        <v>1542469</v>
      </c>
      <c r="L39" s="55">
        <v>0.19902518434524977</v>
      </c>
      <c r="M39" s="160">
        <f t="shared" si="11"/>
        <v>-0.36329504839319293</v>
      </c>
    </row>
    <row r="40" spans="1:13" ht="15" customHeight="1" x14ac:dyDescent="0.2">
      <c r="A40" s="32" t="s">
        <v>471</v>
      </c>
      <c r="B40" s="23" t="s">
        <v>473</v>
      </c>
      <c r="C40" s="230">
        <v>43447489.090000004</v>
      </c>
      <c r="D40" s="236">
        <v>42675009</v>
      </c>
      <c r="E40" s="31">
        <v>38157758.93</v>
      </c>
      <c r="F40" s="49">
        <f t="shared" si="8"/>
        <v>0.89414764810008596</v>
      </c>
      <c r="G40" s="31">
        <v>37490236.07</v>
      </c>
      <c r="H40" s="326">
        <f t="shared" si="9"/>
        <v>0.87850563944813698</v>
      </c>
      <c r="I40" s="31">
        <v>11100184.449999999</v>
      </c>
      <c r="J40" s="199">
        <f t="shared" si="10"/>
        <v>0.26010971550117307</v>
      </c>
      <c r="K40" s="151">
        <v>7462463.2599999998</v>
      </c>
      <c r="L40" s="55">
        <v>0.2056144538942242</v>
      </c>
      <c r="M40" s="160">
        <f t="shared" si="11"/>
        <v>0.48746922607964693</v>
      </c>
    </row>
    <row r="41" spans="1:13" ht="15" customHeight="1" x14ac:dyDescent="0.2">
      <c r="A41" s="32">
        <v>7</v>
      </c>
      <c r="B41" s="23" t="s">
        <v>432</v>
      </c>
      <c r="C41" s="230">
        <v>129122876.34</v>
      </c>
      <c r="D41" s="236">
        <v>118296433.10999998</v>
      </c>
      <c r="E41" s="31">
        <v>74569382.180000007</v>
      </c>
      <c r="F41" s="49">
        <f t="shared" si="8"/>
        <v>0.63036036015270536</v>
      </c>
      <c r="G41" s="31">
        <v>72099916.480000004</v>
      </c>
      <c r="H41" s="326">
        <f t="shared" si="9"/>
        <v>0.60948512634321483</v>
      </c>
      <c r="I41" s="31">
        <v>34775280.82</v>
      </c>
      <c r="J41" s="199">
        <f t="shared" si="10"/>
        <v>0.29396728122532317</v>
      </c>
      <c r="K41" s="151">
        <v>25527796.77</v>
      </c>
      <c r="L41" s="55">
        <v>0.2667232706196313</v>
      </c>
      <c r="M41" s="160">
        <f>+I41/K42-1</f>
        <v>-0.54707608437618571</v>
      </c>
    </row>
    <row r="42" spans="1:13" ht="15" customHeight="1" x14ac:dyDescent="0.2">
      <c r="A42" s="34" t="s">
        <v>433</v>
      </c>
      <c r="B42" s="25" t="s">
        <v>26</v>
      </c>
      <c r="C42" s="230">
        <v>333733413.32999998</v>
      </c>
      <c r="D42" s="236">
        <v>327772417.11000001</v>
      </c>
      <c r="E42" s="31">
        <v>206473922.61000001</v>
      </c>
      <c r="F42" s="49">
        <f t="shared" si="8"/>
        <v>0.62993074411355254</v>
      </c>
      <c r="G42" s="31">
        <v>206473922.61000001</v>
      </c>
      <c r="H42" s="467">
        <f t="shared" si="9"/>
        <v>0.62993074411355254</v>
      </c>
      <c r="I42" s="31">
        <v>82669453.010000005</v>
      </c>
      <c r="J42" s="469">
        <f t="shared" si="10"/>
        <v>0.25221601542589911</v>
      </c>
      <c r="K42" s="33">
        <v>76779519.959999993</v>
      </c>
      <c r="L42" s="55">
        <v>0.24011372609723533</v>
      </c>
      <c r="M42" s="161">
        <f>+I42/K43-1</f>
        <v>-5.2072718753796154E-3</v>
      </c>
    </row>
    <row r="43" spans="1:13" ht="15" customHeight="1" x14ac:dyDescent="0.2">
      <c r="A43" s="32">
        <v>8</v>
      </c>
      <c r="B43" s="23" t="s">
        <v>434</v>
      </c>
      <c r="C43" s="230">
        <v>209900385.63</v>
      </c>
      <c r="D43" s="236">
        <v>213444759.88</v>
      </c>
      <c r="E43" s="31">
        <v>209140194.06</v>
      </c>
      <c r="F43" s="49">
        <f t="shared" si="8"/>
        <v>0.9798328812456204</v>
      </c>
      <c r="G43" s="31">
        <v>209140194.06</v>
      </c>
      <c r="H43" s="326">
        <f t="shared" si="9"/>
        <v>0.9798328812456204</v>
      </c>
      <c r="I43" s="31">
        <v>93304194.129999995</v>
      </c>
      <c r="J43" s="199">
        <f t="shared" si="10"/>
        <v>0.4371350891090332</v>
      </c>
      <c r="K43" s="35">
        <v>83102188.700000003</v>
      </c>
      <c r="L43" s="383">
        <v>0.40309390263711775</v>
      </c>
      <c r="M43" s="161">
        <f>+I43/K44-1</f>
        <v>-0.79340251179812094</v>
      </c>
    </row>
    <row r="44" spans="1:13" ht="15" customHeight="1" x14ac:dyDescent="0.2">
      <c r="A44" s="9"/>
      <c r="B44" s="2" t="s">
        <v>27</v>
      </c>
      <c r="C44" s="239">
        <f>SUM(C34:C43)</f>
        <v>1707600324.96</v>
      </c>
      <c r="D44" s="239">
        <f>SUM(D34:D43)</f>
        <v>1716137911.6200004</v>
      </c>
      <c r="E44" s="234">
        <f>SUM(E34:E43)</f>
        <v>1274994881.02</v>
      </c>
      <c r="F44" s="98">
        <f t="shared" ref="F44:F56" si="12">+E44/D44</f>
        <v>0.74294430091368935</v>
      </c>
      <c r="G44" s="234">
        <f>SUM(G34:G43)</f>
        <v>1251025385.0799999</v>
      </c>
      <c r="H44" s="98">
        <f t="shared" ref="H44:H56" si="13">+G44/D44</f>
        <v>0.72897718569660674</v>
      </c>
      <c r="I44" s="234">
        <f>SUM(I34:I43)</f>
        <v>476227903.06</v>
      </c>
      <c r="J44" s="190">
        <f t="shared" ref="J44:J56" si="14">+I44/D44</f>
        <v>0.27749978590616314</v>
      </c>
      <c r="K44" s="234">
        <f>SUM(K34:K43)</f>
        <v>451623080.90999991</v>
      </c>
      <c r="L44" s="44">
        <v>0.277997166375267</v>
      </c>
      <c r="M44" s="162">
        <f t="shared" ref="M44:M56" si="15">+I44/K44-1</f>
        <v>5.4480878391827359E-2</v>
      </c>
    </row>
    <row r="45" spans="1:13" ht="15" customHeight="1" x14ac:dyDescent="0.2">
      <c r="A45" s="30">
        <v>1</v>
      </c>
      <c r="B45" s="21" t="s">
        <v>28</v>
      </c>
      <c r="C45" s="230">
        <v>45393979.670000002</v>
      </c>
      <c r="D45" s="236">
        <v>45742770.149999999</v>
      </c>
      <c r="E45" s="31">
        <v>41845862.93</v>
      </c>
      <c r="F45" s="49">
        <f t="shared" si="12"/>
        <v>0.91480823729692728</v>
      </c>
      <c r="G45" s="31">
        <v>40763664.68</v>
      </c>
      <c r="H45" s="49">
        <f t="shared" si="13"/>
        <v>0.89114989202288186</v>
      </c>
      <c r="I45" s="31">
        <v>12702281.73</v>
      </c>
      <c r="J45" s="172">
        <f t="shared" si="14"/>
        <v>0.2776893854120901</v>
      </c>
      <c r="K45" s="31">
        <v>11275269.130000001</v>
      </c>
      <c r="L45" s="53">
        <v>0.24953239271388941</v>
      </c>
      <c r="M45" s="159">
        <f t="shared" si="15"/>
        <v>0.12656128945101286</v>
      </c>
    </row>
    <row r="46" spans="1:13" ht="15" customHeight="1" x14ac:dyDescent="0.2">
      <c r="A46" s="32">
        <v>2</v>
      </c>
      <c r="B46" s="23" t="s">
        <v>29</v>
      </c>
      <c r="C46" s="230">
        <v>39077838.960000001</v>
      </c>
      <c r="D46" s="236">
        <v>39795907.240000002</v>
      </c>
      <c r="E46" s="31">
        <v>35225260.5</v>
      </c>
      <c r="F46" s="326">
        <f t="shared" si="12"/>
        <v>0.88514781903487016</v>
      </c>
      <c r="G46" s="31">
        <v>34527405.670000002</v>
      </c>
      <c r="H46" s="326">
        <f t="shared" si="13"/>
        <v>0.86761197481371954</v>
      </c>
      <c r="I46" s="31">
        <v>8644039.5899999999</v>
      </c>
      <c r="J46" s="199">
        <f t="shared" si="14"/>
        <v>0.21720926068778321</v>
      </c>
      <c r="K46" s="33">
        <v>10907571.84</v>
      </c>
      <c r="L46" s="55">
        <v>0.28161986578699311</v>
      </c>
      <c r="M46" s="160">
        <f t="shared" si="15"/>
        <v>-0.20751935290485335</v>
      </c>
    </row>
    <row r="47" spans="1:13" ht="15" customHeight="1" x14ac:dyDescent="0.2">
      <c r="A47" s="36">
        <v>3</v>
      </c>
      <c r="B47" s="23" t="s">
        <v>30</v>
      </c>
      <c r="C47" s="230">
        <v>32320121.32</v>
      </c>
      <c r="D47" s="236">
        <v>32971388.059999999</v>
      </c>
      <c r="E47" s="31">
        <v>28373411.379999999</v>
      </c>
      <c r="F47" s="326">
        <f t="shared" si="12"/>
        <v>0.86054646314456684</v>
      </c>
      <c r="G47" s="31">
        <v>27398772.789999999</v>
      </c>
      <c r="H47" s="326">
        <f t="shared" si="13"/>
        <v>0.83098633094065744</v>
      </c>
      <c r="I47" s="31">
        <v>6884475.1600000001</v>
      </c>
      <c r="J47" s="199">
        <f t="shared" si="14"/>
        <v>0.20880149623885749</v>
      </c>
      <c r="K47" s="33">
        <v>7072139.1299999999</v>
      </c>
      <c r="L47" s="55">
        <v>0.21724749402672916</v>
      </c>
      <c r="M47" s="160">
        <f t="shared" si="15"/>
        <v>-2.6535672807104338E-2</v>
      </c>
    </row>
    <row r="48" spans="1:13" ht="15" customHeight="1" x14ac:dyDescent="0.2">
      <c r="A48" s="36">
        <v>4</v>
      </c>
      <c r="B48" s="23" t="s">
        <v>31</v>
      </c>
      <c r="C48" s="230">
        <v>15096559.359999999</v>
      </c>
      <c r="D48" s="236">
        <v>15359602.9</v>
      </c>
      <c r="E48" s="31">
        <v>12250368.43</v>
      </c>
      <c r="F48" s="326">
        <f t="shared" si="12"/>
        <v>0.79757064748073658</v>
      </c>
      <c r="G48" s="31">
        <v>11618808.93</v>
      </c>
      <c r="H48" s="326">
        <f t="shared" si="13"/>
        <v>0.75645242950909874</v>
      </c>
      <c r="I48" s="31">
        <v>4022237.82</v>
      </c>
      <c r="J48" s="199">
        <f t="shared" si="14"/>
        <v>0.26187121152721987</v>
      </c>
      <c r="K48" s="33">
        <v>3321422.74</v>
      </c>
      <c r="L48" s="55">
        <v>0.2221924680235241</v>
      </c>
      <c r="M48" s="160">
        <f t="shared" si="15"/>
        <v>0.21099845905191805</v>
      </c>
    </row>
    <row r="49" spans="1:13" ht="15" customHeight="1" x14ac:dyDescent="0.2">
      <c r="A49" s="36">
        <v>5</v>
      </c>
      <c r="B49" s="23" t="s">
        <v>32</v>
      </c>
      <c r="C49" s="230">
        <v>21002284.260000002</v>
      </c>
      <c r="D49" s="236">
        <v>21669100.52</v>
      </c>
      <c r="E49" s="31">
        <v>17576708.300000001</v>
      </c>
      <c r="F49" s="326">
        <f t="shared" si="12"/>
        <v>0.81114157386353758</v>
      </c>
      <c r="G49" s="31">
        <v>16955041.27</v>
      </c>
      <c r="H49" s="326">
        <f t="shared" si="13"/>
        <v>0.78245247209735125</v>
      </c>
      <c r="I49" s="31">
        <v>6341255.9800000004</v>
      </c>
      <c r="J49" s="199">
        <f t="shared" si="14"/>
        <v>0.29264048012270705</v>
      </c>
      <c r="K49" s="33">
        <v>6569761.8799999999</v>
      </c>
      <c r="L49" s="55">
        <v>0.31585877342964003</v>
      </c>
      <c r="M49" s="160">
        <f t="shared" si="15"/>
        <v>-3.4781458471977333E-2</v>
      </c>
    </row>
    <row r="50" spans="1:13" ht="15" customHeight="1" x14ac:dyDescent="0.2">
      <c r="A50" s="36">
        <v>6</v>
      </c>
      <c r="B50" s="23" t="s">
        <v>33</v>
      </c>
      <c r="C50" s="230">
        <v>21419602.420000002</v>
      </c>
      <c r="D50" s="236">
        <v>21625153.449999999</v>
      </c>
      <c r="E50" s="31">
        <v>17980807.23</v>
      </c>
      <c r="F50" s="326">
        <f t="shared" si="12"/>
        <v>0.83147651514121401</v>
      </c>
      <c r="G50" s="31">
        <v>17600035.649999999</v>
      </c>
      <c r="H50" s="326">
        <f t="shared" si="13"/>
        <v>0.81386870575015502</v>
      </c>
      <c r="I50" s="31">
        <v>5804014.6699999999</v>
      </c>
      <c r="J50" s="199">
        <f t="shared" si="14"/>
        <v>0.26839183746925044</v>
      </c>
      <c r="K50" s="33">
        <v>5683537.7300000004</v>
      </c>
      <c r="L50" s="55">
        <v>0.27044831567308519</v>
      </c>
      <c r="M50" s="160">
        <f t="shared" si="15"/>
        <v>2.1197526210492645E-2</v>
      </c>
    </row>
    <row r="51" spans="1:13" ht="15" customHeight="1" x14ac:dyDescent="0.2">
      <c r="A51" s="36">
        <v>7</v>
      </c>
      <c r="B51" s="23" t="s">
        <v>34</v>
      </c>
      <c r="C51" s="230">
        <v>25695480.390000001</v>
      </c>
      <c r="D51" s="236">
        <v>26056116.59</v>
      </c>
      <c r="E51" s="31">
        <v>22293287.510000002</v>
      </c>
      <c r="F51" s="326">
        <f t="shared" si="12"/>
        <v>0.85558749451389382</v>
      </c>
      <c r="G51" s="31">
        <v>21778240.239999998</v>
      </c>
      <c r="H51" s="326">
        <f t="shared" si="13"/>
        <v>0.83582064751576235</v>
      </c>
      <c r="I51" s="31">
        <v>7715544.71</v>
      </c>
      <c r="J51" s="199">
        <f t="shared" si="14"/>
        <v>0.29611261077029133</v>
      </c>
      <c r="K51" s="33">
        <v>5623402.5099999998</v>
      </c>
      <c r="L51" s="55">
        <v>0.22349949215233911</v>
      </c>
      <c r="M51" s="160">
        <f t="shared" si="15"/>
        <v>0.37204205039201432</v>
      </c>
    </row>
    <row r="52" spans="1:13" ht="15" customHeight="1" x14ac:dyDescent="0.2">
      <c r="A52" s="36">
        <v>8</v>
      </c>
      <c r="B52" s="23" t="s">
        <v>35</v>
      </c>
      <c r="C52" s="230">
        <v>27379622.440000001</v>
      </c>
      <c r="D52" s="236">
        <v>27888657.559999999</v>
      </c>
      <c r="E52" s="31">
        <v>23432182.539999999</v>
      </c>
      <c r="F52" s="326">
        <f t="shared" si="12"/>
        <v>0.84020474953259094</v>
      </c>
      <c r="G52" s="31">
        <v>22937747.48</v>
      </c>
      <c r="H52" s="326">
        <f t="shared" si="13"/>
        <v>0.82247585530610245</v>
      </c>
      <c r="I52" s="31">
        <v>6673251.96</v>
      </c>
      <c r="J52" s="199">
        <f t="shared" si="14"/>
        <v>0.23928193551959553</v>
      </c>
      <c r="K52" s="33">
        <v>5815651.0700000003</v>
      </c>
      <c r="L52" s="55">
        <v>0.21588499252764071</v>
      </c>
      <c r="M52" s="160">
        <f t="shared" si="15"/>
        <v>0.14746429585913923</v>
      </c>
    </row>
    <row r="53" spans="1:13" ht="15" customHeight="1" x14ac:dyDescent="0.2">
      <c r="A53" s="36">
        <v>9</v>
      </c>
      <c r="B53" s="23" t="s">
        <v>36</v>
      </c>
      <c r="C53" s="230">
        <v>23990071.370000001</v>
      </c>
      <c r="D53" s="236">
        <v>24329181.010000002</v>
      </c>
      <c r="E53" s="31">
        <v>19400385.710000001</v>
      </c>
      <c r="F53" s="326">
        <f t="shared" si="12"/>
        <v>0.7974121982168606</v>
      </c>
      <c r="G53" s="31">
        <v>18756500.550000001</v>
      </c>
      <c r="H53" s="326">
        <f t="shared" si="13"/>
        <v>0.77094664807214563</v>
      </c>
      <c r="I53" s="31">
        <v>6875223.6399999997</v>
      </c>
      <c r="J53" s="199">
        <f t="shared" si="14"/>
        <v>0.28259165966885946</v>
      </c>
      <c r="K53" s="33">
        <v>6283757.5800000001</v>
      </c>
      <c r="L53" s="55">
        <v>0.28195632506616775</v>
      </c>
      <c r="M53" s="160">
        <f t="shared" si="15"/>
        <v>9.4126174103616345E-2</v>
      </c>
    </row>
    <row r="54" spans="1:13" ht="15" customHeight="1" x14ac:dyDescent="0.2">
      <c r="A54" s="37">
        <v>10</v>
      </c>
      <c r="B54" s="25" t="s">
        <v>37</v>
      </c>
      <c r="C54" s="230">
        <v>37134721.299999997</v>
      </c>
      <c r="D54" s="236">
        <v>37338645.149999999</v>
      </c>
      <c r="E54" s="31">
        <v>33433198.829999998</v>
      </c>
      <c r="F54" s="467">
        <f t="shared" si="12"/>
        <v>0.89540471261582455</v>
      </c>
      <c r="G54" s="31">
        <v>31969517.350000001</v>
      </c>
      <c r="H54" s="467">
        <f t="shared" si="13"/>
        <v>0.85620453611986513</v>
      </c>
      <c r="I54" s="31">
        <v>7999001.75</v>
      </c>
      <c r="J54" s="469">
        <f t="shared" si="14"/>
        <v>0.21422849484403428</v>
      </c>
      <c r="K54" s="35">
        <v>8305544.4699999997</v>
      </c>
      <c r="L54" s="383">
        <v>0.22622385620163768</v>
      </c>
      <c r="M54" s="161">
        <f t="shared" si="15"/>
        <v>-3.6908202840553739E-2</v>
      </c>
    </row>
    <row r="55" spans="1:13" ht="15" customHeight="1" thickBot="1" x14ac:dyDescent="0.25">
      <c r="A55" s="10">
        <v>6</v>
      </c>
      <c r="B55" s="2" t="s">
        <v>38</v>
      </c>
      <c r="C55" s="239">
        <f>SUM(C45:C54)</f>
        <v>288510281.49000001</v>
      </c>
      <c r="D55" s="239">
        <f>SUM(D45:D54)</f>
        <v>292776522.63</v>
      </c>
      <c r="E55" s="234">
        <f>SUM(E45:E54)</f>
        <v>251811473.36000001</v>
      </c>
      <c r="F55" s="98">
        <f t="shared" si="12"/>
        <v>0.86008082580525047</v>
      </c>
      <c r="G55" s="234">
        <f>SUM(G45:G54)</f>
        <v>244305734.60999998</v>
      </c>
      <c r="H55" s="98">
        <f t="shared" si="13"/>
        <v>0.83444441656527368</v>
      </c>
      <c r="I55" s="234">
        <f>SUM(I45:I54)</f>
        <v>73661327.010000005</v>
      </c>
      <c r="J55" s="190">
        <f t="shared" si="14"/>
        <v>0.25159574390836809</v>
      </c>
      <c r="K55" s="234">
        <f>SUM(K45:K54)</f>
        <v>70858058.079999998</v>
      </c>
      <c r="L55" s="44">
        <v>0.24920773555463399</v>
      </c>
      <c r="M55" s="162">
        <f t="shared" si="15"/>
        <v>3.9561752127543093E-2</v>
      </c>
    </row>
    <row r="56" spans="1:13" s="6" customFormat="1" ht="23.25" customHeight="1" thickBot="1" x14ac:dyDescent="0.25">
      <c r="A56" s="5"/>
      <c r="B56" s="4" t="s">
        <v>136</v>
      </c>
      <c r="C56" s="240">
        <f>+C44+C55</f>
        <v>1996110606.45</v>
      </c>
      <c r="D56" s="240">
        <f>+D44+D55</f>
        <v>2008914434.2500005</v>
      </c>
      <c r="E56" s="241">
        <f>+E44+E55</f>
        <v>1526806354.3800001</v>
      </c>
      <c r="F56" s="202">
        <f t="shared" si="12"/>
        <v>0.76001562254193844</v>
      </c>
      <c r="G56" s="241">
        <f>+G44+G55</f>
        <v>1495331119.6899998</v>
      </c>
      <c r="H56" s="202">
        <f t="shared" si="13"/>
        <v>0.74434783990601394</v>
      </c>
      <c r="I56" s="241">
        <f>+I44+I55</f>
        <v>549889230.07000005</v>
      </c>
      <c r="J56" s="194">
        <f t="shared" si="14"/>
        <v>0.27372456521538874</v>
      </c>
      <c r="K56" s="235">
        <f>+K55+K44</f>
        <v>522481138.98999989</v>
      </c>
      <c r="L56" s="211">
        <v>0.27370892573448236</v>
      </c>
      <c r="M56" s="164">
        <f t="shared" si="15"/>
        <v>5.2457570301929657E-2</v>
      </c>
    </row>
    <row r="61" spans="1:13" x14ac:dyDescent="0.2">
      <c r="C61" s="405"/>
      <c r="D61" s="405"/>
      <c r="E61" s="405"/>
      <c r="F61" s="541"/>
      <c r="G61" s="405"/>
      <c r="H61" s="541"/>
      <c r="I61" s="405"/>
      <c r="J61" s="541"/>
      <c r="K61" s="405"/>
    </row>
    <row r="62" spans="1:13" x14ac:dyDescent="0.2">
      <c r="C62" s="414"/>
      <c r="D62" s="414"/>
      <c r="E62" s="414"/>
      <c r="F62" s="522"/>
      <c r="G62" s="414"/>
      <c r="H62" s="522"/>
      <c r="I62" s="414"/>
      <c r="J62" s="522"/>
      <c r="K62" s="414"/>
    </row>
  </sheetData>
  <mergeCells count="5">
    <mergeCell ref="K2:L2"/>
    <mergeCell ref="K31:L31"/>
    <mergeCell ref="D2:J2"/>
    <mergeCell ref="A31:B31"/>
    <mergeCell ref="D31:J31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Fiscal</oddHeader>
  </headerFooter>
  <rowBreaks count="1" manualBreakCount="1">
    <brk id="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M31"/>
  <sheetViews>
    <sheetView topLeftCell="A10" zoomScale="70" zoomScaleNormal="70" workbookViewId="0">
      <selection activeCell="B48" sqref="B48"/>
    </sheetView>
  </sheetViews>
  <sheetFormatPr defaultColWidth="11.42578125" defaultRowHeight="12.75" x14ac:dyDescent="0.2"/>
  <cols>
    <col min="1" max="1" width="4.140625" customWidth="1"/>
    <col min="2" max="2" width="30.140625" customWidth="1"/>
    <col min="3" max="5" width="12.7109375" customWidth="1"/>
    <col min="6" max="6" width="6.28515625" style="105" customWidth="1"/>
    <col min="7" max="7" width="12.7109375" customWidth="1"/>
    <col min="8" max="8" width="6.28515625" style="105" customWidth="1"/>
    <col min="9" max="9" width="12.7109375" customWidth="1"/>
    <col min="10" max="10" width="6.28515625" style="105" customWidth="1"/>
    <col min="11" max="11" width="12.7109375" customWidth="1"/>
    <col min="12" max="12" width="6.28515625" style="105" customWidth="1"/>
    <col min="13" max="13" width="8.140625" style="105" bestFit="1" customWidth="1"/>
    <col min="14" max="14" width="3.140625" customWidth="1"/>
    <col min="15" max="15" width="15.5703125" bestFit="1" customWidth="1"/>
  </cols>
  <sheetData>
    <row r="1" spans="2:13" ht="15" x14ac:dyDescent="0.25">
      <c r="B1" s="7" t="s">
        <v>19</v>
      </c>
    </row>
    <row r="2" spans="2:13" x14ac:dyDescent="0.2">
      <c r="B2" s="8" t="s">
        <v>21</v>
      </c>
      <c r="F2"/>
      <c r="H2"/>
      <c r="J2"/>
      <c r="L2"/>
      <c r="M2"/>
    </row>
    <row r="3" spans="2:13" x14ac:dyDescent="0.2">
      <c r="F3"/>
      <c r="H3"/>
      <c r="J3"/>
      <c r="L3"/>
      <c r="M3"/>
    </row>
    <row r="4" spans="2:13" x14ac:dyDescent="0.2">
      <c r="F4"/>
      <c r="H4"/>
      <c r="J4"/>
      <c r="L4"/>
      <c r="M4"/>
    </row>
    <row r="5" spans="2:13" ht="15" customHeight="1" x14ac:dyDescent="0.2">
      <c r="F5"/>
      <c r="H5"/>
      <c r="J5"/>
      <c r="L5"/>
      <c r="M5"/>
    </row>
    <row r="6" spans="2:13" ht="15" customHeight="1" x14ac:dyDescent="0.2">
      <c r="F6"/>
      <c r="H6"/>
      <c r="J6"/>
      <c r="L6"/>
      <c r="M6"/>
    </row>
    <row r="7" spans="2:13" ht="15" customHeight="1" x14ac:dyDescent="0.2">
      <c r="F7"/>
      <c r="H7"/>
      <c r="J7"/>
      <c r="L7"/>
      <c r="M7"/>
    </row>
    <row r="8" spans="2:13" ht="15" customHeight="1" x14ac:dyDescent="0.2">
      <c r="F8"/>
      <c r="H8"/>
      <c r="J8"/>
      <c r="L8"/>
      <c r="M8"/>
    </row>
    <row r="9" spans="2:13" ht="15" customHeight="1" x14ac:dyDescent="0.2">
      <c r="F9"/>
      <c r="H9"/>
      <c r="J9"/>
      <c r="L9"/>
      <c r="M9"/>
    </row>
    <row r="10" spans="2:13" ht="15" customHeight="1" x14ac:dyDescent="0.2">
      <c r="F10"/>
      <c r="H10"/>
      <c r="J10"/>
      <c r="L10"/>
      <c r="M10"/>
    </row>
    <row r="11" spans="2:13" ht="15" customHeight="1" x14ac:dyDescent="0.2">
      <c r="F11"/>
      <c r="H11"/>
      <c r="J11"/>
      <c r="L11"/>
      <c r="M11"/>
    </row>
    <row r="12" spans="2:13" ht="15" customHeight="1" x14ac:dyDescent="0.2">
      <c r="F12"/>
      <c r="H12"/>
      <c r="J12"/>
      <c r="L12"/>
      <c r="M12"/>
    </row>
    <row r="13" spans="2:13" ht="15" customHeight="1" x14ac:dyDescent="0.2">
      <c r="F13"/>
      <c r="H13"/>
      <c r="J13"/>
      <c r="L13"/>
      <c r="M13"/>
    </row>
    <row r="14" spans="2:13" ht="15" customHeight="1" x14ac:dyDescent="0.2">
      <c r="F14"/>
      <c r="H14"/>
      <c r="J14"/>
      <c r="L14"/>
      <c r="M14"/>
    </row>
    <row r="15" spans="2:13" ht="15" customHeight="1" x14ac:dyDescent="0.2">
      <c r="F15"/>
      <c r="H15"/>
      <c r="J15"/>
      <c r="L15"/>
      <c r="M15"/>
    </row>
    <row r="16" spans="2:13" ht="15" customHeight="1" x14ac:dyDescent="0.2">
      <c r="F16"/>
      <c r="H16"/>
      <c r="J16"/>
      <c r="L16"/>
      <c r="M16"/>
    </row>
    <row r="17" spans="2:13" ht="15" customHeight="1" x14ac:dyDescent="0.25">
      <c r="B17" s="7" t="s">
        <v>19</v>
      </c>
      <c r="F17"/>
      <c r="H17"/>
      <c r="J17"/>
      <c r="L17"/>
      <c r="M17"/>
    </row>
    <row r="18" spans="2:13" ht="15" customHeight="1" x14ac:dyDescent="0.2">
      <c r="B18" s="604" t="s">
        <v>566</v>
      </c>
      <c r="C18" s="605"/>
      <c r="F18"/>
      <c r="H18"/>
      <c r="J18"/>
      <c r="L18"/>
      <c r="M18"/>
    </row>
    <row r="19" spans="2:13" ht="15" customHeight="1" x14ac:dyDescent="0.2">
      <c r="F19"/>
      <c r="H19"/>
      <c r="J19"/>
      <c r="L19"/>
      <c r="M19"/>
    </row>
    <row r="20" spans="2:13" ht="15" customHeight="1" x14ac:dyDescent="0.2">
      <c r="F20"/>
      <c r="H20"/>
      <c r="J20"/>
      <c r="L20"/>
      <c r="M20"/>
    </row>
    <row r="21" spans="2:13" ht="15" customHeight="1" x14ac:dyDescent="0.2">
      <c r="F21"/>
      <c r="H21"/>
      <c r="J21"/>
      <c r="L21"/>
      <c r="M21"/>
    </row>
    <row r="22" spans="2:13" ht="15" customHeight="1" x14ac:dyDescent="0.2">
      <c r="F22"/>
      <c r="H22"/>
      <c r="J22"/>
      <c r="L22"/>
      <c r="M22"/>
    </row>
    <row r="23" spans="2:13" ht="15" customHeight="1" x14ac:dyDescent="0.2">
      <c r="F23"/>
      <c r="H23"/>
      <c r="J23"/>
      <c r="L23"/>
      <c r="M23"/>
    </row>
    <row r="24" spans="2:13" ht="15" customHeight="1" x14ac:dyDescent="0.2">
      <c r="F24"/>
      <c r="H24"/>
      <c r="J24"/>
      <c r="L24"/>
      <c r="M24"/>
    </row>
    <row r="25" spans="2:13" ht="15" customHeight="1" x14ac:dyDescent="0.2">
      <c r="F25"/>
      <c r="H25"/>
      <c r="J25"/>
      <c r="L25"/>
      <c r="M25"/>
    </row>
    <row r="26" spans="2:13" ht="15" customHeight="1" x14ac:dyDescent="0.2">
      <c r="F26"/>
      <c r="H26"/>
      <c r="J26"/>
      <c r="L26"/>
      <c r="M26"/>
    </row>
    <row r="27" spans="2:13" ht="15" customHeight="1" x14ac:dyDescent="0.2">
      <c r="F27"/>
      <c r="H27"/>
      <c r="J27"/>
      <c r="L27"/>
      <c r="M27"/>
    </row>
    <row r="28" spans="2:13" ht="15" customHeight="1" x14ac:dyDescent="0.2">
      <c r="F28"/>
      <c r="H28"/>
      <c r="J28"/>
      <c r="L28"/>
      <c r="M28"/>
    </row>
    <row r="29" spans="2:13" ht="15" customHeight="1" x14ac:dyDescent="0.2">
      <c r="F29"/>
      <c r="H29"/>
      <c r="J29"/>
      <c r="L29"/>
      <c r="M29"/>
    </row>
    <row r="30" spans="2:13" ht="15" customHeight="1" x14ac:dyDescent="0.2">
      <c r="F30"/>
      <c r="H30"/>
      <c r="J30"/>
      <c r="L30"/>
      <c r="M30"/>
    </row>
    <row r="31" spans="2:13" ht="15" customHeight="1" x14ac:dyDescent="0.2">
      <c r="F31"/>
      <c r="H31"/>
      <c r="J31"/>
      <c r="L31"/>
      <c r="M31"/>
    </row>
  </sheetData>
  <mergeCells count="1">
    <mergeCell ref="B18:C18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Fiscal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92D050"/>
  </sheetPr>
  <dimension ref="A1:M22"/>
  <sheetViews>
    <sheetView zoomScaleNormal="100" workbookViewId="0">
      <selection activeCell="G28" sqref="G28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47" bestFit="1" customWidth="1"/>
    <col min="5" max="5" width="10.85546875" style="47" customWidth="1"/>
    <col min="6" max="6" width="6.28515625" style="105" customWidth="1"/>
    <col min="7" max="7" width="10" style="47" customWidth="1"/>
    <col min="8" max="8" width="7.42578125" style="105" bestFit="1" customWidth="1"/>
    <col min="9" max="9" width="11.5703125" style="47" bestFit="1" customWidth="1"/>
    <col min="10" max="10" width="7.42578125" style="105" bestFit="1" customWidth="1"/>
    <col min="11" max="11" width="11.7109375" style="47" customWidth="1"/>
    <col min="12" max="12" width="6.28515625" style="105" customWidth="1"/>
    <col min="13" max="13" width="8" style="105" customWidth="1"/>
    <col min="14" max="14" width="3.7109375" customWidth="1"/>
  </cols>
  <sheetData>
    <row r="1" spans="1:13" ht="15.75" thickBot="1" x14ac:dyDescent="0.3">
      <c r="A1" s="7" t="s">
        <v>435</v>
      </c>
    </row>
    <row r="2" spans="1:13" x14ac:dyDescent="0.2">
      <c r="A2" s="8" t="s">
        <v>20</v>
      </c>
      <c r="C2" s="183" t="s">
        <v>501</v>
      </c>
      <c r="D2" s="588" t="s">
        <v>568</v>
      </c>
      <c r="E2" s="586"/>
      <c r="F2" s="586"/>
      <c r="G2" s="586"/>
      <c r="H2" s="586"/>
      <c r="I2" s="586"/>
      <c r="J2" s="587"/>
      <c r="K2" s="582" t="s">
        <v>569</v>
      </c>
      <c r="L2" s="583"/>
      <c r="M2" s="228"/>
    </row>
    <row r="3" spans="1:13" x14ac:dyDescent="0.2">
      <c r="C3" s="176">
        <v>1</v>
      </c>
      <c r="D3" s="253">
        <v>2</v>
      </c>
      <c r="E3" s="251">
        <v>3</v>
      </c>
      <c r="F3" s="96" t="s">
        <v>39</v>
      </c>
      <c r="G3" s="251">
        <v>4</v>
      </c>
      <c r="H3" s="96" t="s">
        <v>40</v>
      </c>
      <c r="I3" s="251">
        <v>5</v>
      </c>
      <c r="J3" s="167" t="s">
        <v>41</v>
      </c>
      <c r="K3" s="251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7" t="s">
        <v>13</v>
      </c>
      <c r="D4" s="254" t="s">
        <v>14</v>
      </c>
      <c r="E4" s="252" t="s">
        <v>15</v>
      </c>
      <c r="F4" s="97" t="s">
        <v>18</v>
      </c>
      <c r="G4" s="252" t="s">
        <v>16</v>
      </c>
      <c r="H4" s="97" t="s">
        <v>18</v>
      </c>
      <c r="I4" s="252" t="s">
        <v>17</v>
      </c>
      <c r="J4" s="128" t="s">
        <v>18</v>
      </c>
      <c r="K4" s="252" t="s">
        <v>17</v>
      </c>
      <c r="L4" s="12" t="s">
        <v>18</v>
      </c>
      <c r="M4" s="158" t="s">
        <v>539</v>
      </c>
    </row>
    <row r="5" spans="1:13" ht="15" customHeight="1" x14ac:dyDescent="0.2">
      <c r="A5" s="21">
        <v>1</v>
      </c>
      <c r="B5" s="21" t="s">
        <v>0</v>
      </c>
      <c r="C5" s="179">
        <v>57784103.840000004</v>
      </c>
      <c r="D5" s="237">
        <v>59398384.369999997</v>
      </c>
      <c r="E5" s="33">
        <v>19157312.949999999</v>
      </c>
      <c r="F5" s="49">
        <f>+E5/D5</f>
        <v>0.32252245836632004</v>
      </c>
      <c r="G5" s="33">
        <v>19024458.649999999</v>
      </c>
      <c r="H5" s="49">
        <f>G5/D5</f>
        <v>0.32028579315380457</v>
      </c>
      <c r="I5" s="33">
        <v>18961530.539999999</v>
      </c>
      <c r="J5" s="172">
        <f>I5/D5</f>
        <v>0.31922636854710129</v>
      </c>
      <c r="K5" s="31">
        <v>18883280.460000001</v>
      </c>
      <c r="L5" s="53">
        <v>0.32695617263432875</v>
      </c>
      <c r="M5" s="242">
        <f>+I5/K5-1</f>
        <v>4.1438816823038405E-3</v>
      </c>
    </row>
    <row r="6" spans="1:13" ht="15" customHeight="1" x14ac:dyDescent="0.2">
      <c r="A6" s="23">
        <v>2</v>
      </c>
      <c r="B6" s="23" t="s">
        <v>1</v>
      </c>
      <c r="C6" s="179">
        <v>69877823.049999997</v>
      </c>
      <c r="D6" s="237">
        <v>67245415.160000011</v>
      </c>
      <c r="E6" s="33">
        <v>57574617.18</v>
      </c>
      <c r="F6" s="49">
        <f>+E6/D6</f>
        <v>0.8561865079278661</v>
      </c>
      <c r="G6" s="33">
        <v>50223290.380000003</v>
      </c>
      <c r="H6" s="49">
        <f>G6/D6</f>
        <v>0.74686564519679877</v>
      </c>
      <c r="I6" s="33">
        <v>14292521.889999999</v>
      </c>
      <c r="J6" s="172">
        <f>I6/D6</f>
        <v>0.21254269686629437</v>
      </c>
      <c r="K6" s="33">
        <v>15605476.270000001</v>
      </c>
      <c r="L6" s="55">
        <v>0.23441050181542303</v>
      </c>
      <c r="M6" s="243">
        <f>+I6/K6-1</f>
        <v>-8.4134207587373E-2</v>
      </c>
    </row>
    <row r="7" spans="1:13" ht="15" customHeight="1" x14ac:dyDescent="0.2">
      <c r="A7" s="23">
        <v>3</v>
      </c>
      <c r="B7" s="23" t="s">
        <v>2</v>
      </c>
      <c r="C7" s="179"/>
      <c r="D7" s="237"/>
      <c r="E7" s="33"/>
      <c r="F7" s="387" t="s">
        <v>135</v>
      </c>
      <c r="G7" s="33"/>
      <c r="H7" s="49" t="s">
        <v>135</v>
      </c>
      <c r="I7" s="33"/>
      <c r="J7" s="172" t="s">
        <v>135</v>
      </c>
      <c r="K7" s="33"/>
      <c r="L7" s="55" t="s">
        <v>135</v>
      </c>
      <c r="M7" s="244" t="s">
        <v>135</v>
      </c>
    </row>
    <row r="8" spans="1:13" ht="15" customHeight="1" x14ac:dyDescent="0.2">
      <c r="A8" s="25">
        <v>4</v>
      </c>
      <c r="B8" s="25" t="s">
        <v>3</v>
      </c>
      <c r="C8" s="179">
        <v>54620430.890000001</v>
      </c>
      <c r="D8" s="237">
        <v>63345768.32</v>
      </c>
      <c r="E8" s="33">
        <v>54313272.729999997</v>
      </c>
      <c r="F8" s="86">
        <f>+E8/D8</f>
        <v>0.85740964503941153</v>
      </c>
      <c r="G8" s="33">
        <v>50539121.609999999</v>
      </c>
      <c r="H8" s="467">
        <f>G8/D8</f>
        <v>0.79782948333177628</v>
      </c>
      <c r="I8" s="33">
        <v>19566978.25</v>
      </c>
      <c r="J8" s="469">
        <f>I8/D8</f>
        <v>0.30889163978807038</v>
      </c>
      <c r="K8" s="35">
        <v>17472642.329999998</v>
      </c>
      <c r="L8" s="383">
        <v>0.32289166180673162</v>
      </c>
      <c r="M8" s="545">
        <f>+I8/K8-1</f>
        <v>0.11986372069232432</v>
      </c>
    </row>
    <row r="9" spans="1:13" ht="15" customHeight="1" x14ac:dyDescent="0.2">
      <c r="A9" s="9"/>
      <c r="B9" s="2" t="s">
        <v>4</v>
      </c>
      <c r="C9" s="181">
        <f>SUM(C5:C8)</f>
        <v>182282357.78</v>
      </c>
      <c r="D9" s="171">
        <f t="shared" ref="D9:G9" si="0">SUM(D5:D8)</f>
        <v>189989567.84999999</v>
      </c>
      <c r="E9" s="92">
        <f t="shared" si="0"/>
        <v>131045202.85999998</v>
      </c>
      <c r="F9" s="98">
        <f>+E9/D9</f>
        <v>0.6897494654204509</v>
      </c>
      <c r="G9" s="92">
        <f t="shared" si="0"/>
        <v>119786870.64</v>
      </c>
      <c r="H9" s="98">
        <f>G9/D9</f>
        <v>0.63049183171243262</v>
      </c>
      <c r="I9" s="92">
        <f>SUM(I5:I8)</f>
        <v>52821030.68</v>
      </c>
      <c r="J9" s="190">
        <f>I9/D9</f>
        <v>0.27802068965019755</v>
      </c>
      <c r="K9" s="92">
        <f>SUM(K5:K8)</f>
        <v>51961399.060000002</v>
      </c>
      <c r="L9" s="44">
        <v>0.29119640199200014</v>
      </c>
      <c r="M9" s="162">
        <f>+I9/K9-1</f>
        <v>1.6543658091410895E-2</v>
      </c>
    </row>
    <row r="10" spans="1:13" ht="15" customHeight="1" x14ac:dyDescent="0.2">
      <c r="A10" s="89">
        <v>6</v>
      </c>
      <c r="B10" s="89" t="s">
        <v>5</v>
      </c>
      <c r="C10" s="179">
        <v>5332708.5599999996</v>
      </c>
      <c r="D10" s="237">
        <v>8506672.1699999999</v>
      </c>
      <c r="E10" s="33">
        <v>6540440.54</v>
      </c>
      <c r="F10" s="282">
        <f>+E10/D10</f>
        <v>0.76886006763794212</v>
      </c>
      <c r="G10" s="90">
        <v>6434765.9299999997</v>
      </c>
      <c r="H10" s="418">
        <f t="shared" ref="H10:H11" si="1">G10/D10</f>
        <v>0.75643751180316143</v>
      </c>
      <c r="I10" s="90">
        <v>874747.39</v>
      </c>
      <c r="J10" s="528">
        <f t="shared" ref="J10:J11" si="2">I10/D10</f>
        <v>0.10283073950879666</v>
      </c>
      <c r="K10" s="90">
        <v>4840597.93</v>
      </c>
      <c r="L10" s="115">
        <v>0.45429406856363375</v>
      </c>
      <c r="M10" s="288">
        <f>+K10/I10</f>
        <v>5.5337094861180436</v>
      </c>
    </row>
    <row r="11" spans="1:13" ht="15" customHeight="1" x14ac:dyDescent="0.2">
      <c r="A11" s="59">
        <v>7</v>
      </c>
      <c r="B11" s="59" t="s">
        <v>6</v>
      </c>
      <c r="C11" s="179">
        <v>0</v>
      </c>
      <c r="D11" s="237">
        <v>1175000</v>
      </c>
      <c r="E11" s="33">
        <v>1175000</v>
      </c>
      <c r="F11" s="282">
        <f>+E11/D11</f>
        <v>1</v>
      </c>
      <c r="G11" s="60">
        <v>1175000</v>
      </c>
      <c r="H11" s="283">
        <f t="shared" si="1"/>
        <v>1</v>
      </c>
      <c r="I11" s="60">
        <v>125000</v>
      </c>
      <c r="J11" s="225">
        <f t="shared" si="2"/>
        <v>0.10638297872340426</v>
      </c>
      <c r="K11" s="221"/>
      <c r="L11" s="404"/>
      <c r="M11" s="288"/>
    </row>
    <row r="12" spans="1:13" ht="15" customHeight="1" x14ac:dyDescent="0.2">
      <c r="A12" s="9"/>
      <c r="B12" s="2" t="s">
        <v>7</v>
      </c>
      <c r="C12" s="181">
        <f>SUM(C10:C11)</f>
        <v>5332708.5599999996</v>
      </c>
      <c r="D12" s="171">
        <f t="shared" ref="D12:I12" si="3">SUM(D10:D11)</f>
        <v>9681672.1699999999</v>
      </c>
      <c r="E12" s="92">
        <f t="shared" si="3"/>
        <v>7715440.54</v>
      </c>
      <c r="F12" s="98">
        <f>+E12/D12</f>
        <v>0.79691198013369624</v>
      </c>
      <c r="G12" s="92">
        <f t="shared" si="3"/>
        <v>7609765.9299999997</v>
      </c>
      <c r="H12" s="98">
        <f>G12/D12</f>
        <v>0.78599706707482941</v>
      </c>
      <c r="I12" s="92">
        <f t="shared" si="3"/>
        <v>999747.39</v>
      </c>
      <c r="J12" s="190">
        <f>I12/D12</f>
        <v>0.10326185109818689</v>
      </c>
      <c r="K12" s="92">
        <f>SUM(K10:K11)</f>
        <v>4840597.93</v>
      </c>
      <c r="L12" s="44">
        <v>0.45400000000000001</v>
      </c>
      <c r="M12" s="246">
        <f>+I12/K12-1</f>
        <v>-0.7934661369406486</v>
      </c>
    </row>
    <row r="13" spans="1:13" ht="15" customHeight="1" x14ac:dyDescent="0.2">
      <c r="A13" s="21">
        <v>8</v>
      </c>
      <c r="B13" s="21" t="s">
        <v>8</v>
      </c>
      <c r="C13" s="178"/>
      <c r="D13" s="236"/>
      <c r="E13" s="31"/>
      <c r="F13" s="94" t="s">
        <v>135</v>
      </c>
      <c r="G13" s="31"/>
      <c r="H13" s="94" t="s">
        <v>135</v>
      </c>
      <c r="I13" s="31"/>
      <c r="J13" s="255" t="s">
        <v>135</v>
      </c>
      <c r="K13" s="31"/>
      <c r="L13" s="57" t="s">
        <v>135</v>
      </c>
      <c r="M13" s="247" t="s">
        <v>135</v>
      </c>
    </row>
    <row r="14" spans="1:13" ht="15" customHeight="1" x14ac:dyDescent="0.2">
      <c r="A14" s="25">
        <v>9</v>
      </c>
      <c r="B14" s="25" t="s">
        <v>9</v>
      </c>
      <c r="C14" s="180"/>
      <c r="D14" s="238"/>
      <c r="E14" s="35"/>
      <c r="F14" s="50" t="s">
        <v>135</v>
      </c>
      <c r="G14" s="35"/>
      <c r="H14" s="50" t="s">
        <v>135</v>
      </c>
      <c r="I14" s="35"/>
      <c r="J14" s="256" t="s">
        <v>135</v>
      </c>
      <c r="K14" s="35"/>
      <c r="L14" s="56" t="s">
        <v>135</v>
      </c>
      <c r="M14" s="248" t="s">
        <v>135</v>
      </c>
    </row>
    <row r="15" spans="1:13" ht="15" customHeight="1" thickBot="1" x14ac:dyDescent="0.25">
      <c r="A15" s="9"/>
      <c r="B15" s="2" t="s">
        <v>10</v>
      </c>
      <c r="C15" s="181">
        <f>SUM(C13:C14)</f>
        <v>0</v>
      </c>
      <c r="D15" s="171">
        <f t="shared" ref="D15:I15" si="4">SUM(D13:D14)</f>
        <v>0</v>
      </c>
      <c r="E15" s="92">
        <f t="shared" si="4"/>
        <v>0</v>
      </c>
      <c r="F15" s="62" t="s">
        <v>135</v>
      </c>
      <c r="G15" s="92">
        <f t="shared" si="4"/>
        <v>0</v>
      </c>
      <c r="H15" s="62" t="s">
        <v>135</v>
      </c>
      <c r="I15" s="92">
        <f t="shared" si="4"/>
        <v>0</v>
      </c>
      <c r="J15" s="257" t="s">
        <v>135</v>
      </c>
      <c r="K15" s="92">
        <f>SUM(K13:K14)</f>
        <v>0</v>
      </c>
      <c r="L15" s="107" t="s">
        <v>135</v>
      </c>
      <c r="M15" s="249" t="s">
        <v>135</v>
      </c>
    </row>
    <row r="16" spans="1:13" s="6" customFormat="1" ht="19.5" customHeight="1" thickBot="1" x14ac:dyDescent="0.25">
      <c r="A16" s="5"/>
      <c r="B16" s="4" t="s">
        <v>11</v>
      </c>
      <c r="C16" s="182">
        <f>+C9+C12+C15</f>
        <v>187615066.34</v>
      </c>
      <c r="D16" s="173">
        <f>+D9+D12+D15</f>
        <v>199671240.01999998</v>
      </c>
      <c r="E16" s="174">
        <f t="shared" ref="E16:I16" si="5">+E9+E12+E15</f>
        <v>138760643.39999998</v>
      </c>
      <c r="F16" s="202">
        <f>+E16/D16</f>
        <v>0.69494556845593325</v>
      </c>
      <c r="G16" s="174">
        <f t="shared" si="5"/>
        <v>127396636.56999999</v>
      </c>
      <c r="H16" s="202">
        <f>G16/D16</f>
        <v>0.63803197975451731</v>
      </c>
      <c r="I16" s="174">
        <f t="shared" si="5"/>
        <v>53820778.07</v>
      </c>
      <c r="J16" s="194">
        <f>I16/D16</f>
        <v>0.26954697163501895</v>
      </c>
      <c r="K16" s="165">
        <f>K9+K12+K15</f>
        <v>56801996.990000002</v>
      </c>
      <c r="L16" s="211">
        <v>0.3</v>
      </c>
      <c r="M16" s="250">
        <f>+I16/K16-1</f>
        <v>-5.2484403330482321E-2</v>
      </c>
    </row>
    <row r="17" spans="4:10" x14ac:dyDescent="0.2">
      <c r="F17" s="542"/>
      <c r="H17" s="542"/>
      <c r="J17" s="542"/>
    </row>
    <row r="18" spans="4:10" x14ac:dyDescent="0.2">
      <c r="F18" s="542"/>
      <c r="H18" s="542"/>
    </row>
    <row r="22" spans="4:10" x14ac:dyDescent="0.2">
      <c r="D22" s="201"/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
&amp;R&amp;"Arial,Negreta"&amp;8&amp;K03+000Direcció de Pressupostos i Política Fiscal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2"/>
  <sheetViews>
    <sheetView zoomScaleNormal="100" workbookViewId="0">
      <selection activeCell="E37" sqref="E37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47" bestFit="1" customWidth="1"/>
    <col min="5" max="5" width="10.85546875" style="47" customWidth="1"/>
    <col min="6" max="6" width="6.28515625" style="105" customWidth="1"/>
    <col min="7" max="7" width="10" style="47" customWidth="1"/>
    <col min="8" max="8" width="7.42578125" style="105" bestFit="1" customWidth="1"/>
    <col min="9" max="9" width="11.5703125" style="47" bestFit="1" customWidth="1"/>
    <col min="10" max="10" width="7.42578125" style="105" bestFit="1" customWidth="1"/>
    <col min="11" max="11" width="11.7109375" style="47" customWidth="1"/>
    <col min="12" max="12" width="6.28515625" style="105" customWidth="1"/>
    <col min="13" max="13" width="8" style="105" customWidth="1"/>
    <col min="14" max="14" width="3.7109375" customWidth="1"/>
  </cols>
  <sheetData>
    <row r="1" spans="1:13" ht="15" x14ac:dyDescent="0.25">
      <c r="A1" s="7" t="s">
        <v>435</v>
      </c>
    </row>
    <row r="2" spans="1:13" x14ac:dyDescent="0.2">
      <c r="A2" s="8"/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17" spans="4:10" x14ac:dyDescent="0.2">
      <c r="F17" s="542"/>
      <c r="H17" s="542"/>
      <c r="J17" s="542"/>
    </row>
    <row r="18" spans="4:10" x14ac:dyDescent="0.2">
      <c r="F18" s="542"/>
      <c r="H18" s="542"/>
    </row>
    <row r="22" spans="4:10" x14ac:dyDescent="0.2">
      <c r="D22" s="201"/>
    </row>
  </sheetData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
&amp;R&amp;"Arial,Negreta"&amp;8&amp;K03+000Direcció de Pressupostos i Política Fiscal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92D050"/>
  </sheetPr>
  <dimension ref="A1:M22"/>
  <sheetViews>
    <sheetView zoomScaleNormal="100" workbookViewId="0">
      <selection activeCell="G27" sqref="G27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8" style="105" bestFit="1" customWidth="1"/>
    <col min="9" max="9" width="11.5703125" style="47" bestFit="1" customWidth="1"/>
    <col min="10" max="10" width="7.140625" style="105" bestFit="1" customWidth="1"/>
    <col min="11" max="11" width="11.5703125" style="47" bestFit="1" customWidth="1"/>
    <col min="12" max="12" width="6.28515625" style="105" customWidth="1"/>
    <col min="13" max="13" width="8" style="105" bestFit="1" customWidth="1"/>
    <col min="14" max="14" width="4.7109375" customWidth="1"/>
  </cols>
  <sheetData>
    <row r="1" spans="1:13" ht="15.75" thickBot="1" x14ac:dyDescent="0.3">
      <c r="A1" s="7" t="s">
        <v>436</v>
      </c>
    </row>
    <row r="2" spans="1:13" x14ac:dyDescent="0.2">
      <c r="A2" s="8" t="s">
        <v>20</v>
      </c>
      <c r="C2" s="183" t="s">
        <v>501</v>
      </c>
      <c r="D2" s="588" t="s">
        <v>568</v>
      </c>
      <c r="E2" s="586"/>
      <c r="F2" s="586"/>
      <c r="G2" s="586"/>
      <c r="H2" s="586"/>
      <c r="I2" s="586"/>
      <c r="J2" s="587"/>
      <c r="K2" s="582" t="s">
        <v>569</v>
      </c>
      <c r="L2" s="583"/>
      <c r="M2" s="228"/>
    </row>
    <row r="3" spans="1:13" x14ac:dyDescent="0.2">
      <c r="C3" s="176">
        <v>1</v>
      </c>
      <c r="D3" s="253">
        <v>2</v>
      </c>
      <c r="E3" s="251">
        <v>3</v>
      </c>
      <c r="F3" s="96" t="s">
        <v>39</v>
      </c>
      <c r="G3" s="251">
        <v>4</v>
      </c>
      <c r="H3" s="96" t="s">
        <v>40</v>
      </c>
      <c r="I3" s="251">
        <v>5</v>
      </c>
      <c r="J3" s="167" t="s">
        <v>41</v>
      </c>
      <c r="K3" s="251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7" t="s">
        <v>13</v>
      </c>
      <c r="D4" s="254" t="s">
        <v>14</v>
      </c>
      <c r="E4" s="252" t="s">
        <v>15</v>
      </c>
      <c r="F4" s="97" t="s">
        <v>18</v>
      </c>
      <c r="G4" s="252" t="s">
        <v>16</v>
      </c>
      <c r="H4" s="97" t="s">
        <v>18</v>
      </c>
      <c r="I4" s="252" t="s">
        <v>17</v>
      </c>
      <c r="J4" s="128" t="s">
        <v>18</v>
      </c>
      <c r="K4" s="252" t="s">
        <v>17</v>
      </c>
      <c r="L4" s="12" t="s">
        <v>18</v>
      </c>
      <c r="M4" s="158" t="s">
        <v>539</v>
      </c>
    </row>
    <row r="5" spans="1:13" ht="15" customHeight="1" x14ac:dyDescent="0.2">
      <c r="A5" s="21">
        <v>1</v>
      </c>
      <c r="B5" s="21" t="s">
        <v>0</v>
      </c>
      <c r="C5" s="179">
        <v>13087648.619999999</v>
      </c>
      <c r="D5" s="237">
        <v>13184918.9</v>
      </c>
      <c r="E5" s="33">
        <v>4508829.75</v>
      </c>
      <c r="F5" s="49">
        <f>E5/D5</f>
        <v>0.3419687132091499</v>
      </c>
      <c r="G5" s="33">
        <v>4508829.75</v>
      </c>
      <c r="H5" s="49">
        <f>G5/D5</f>
        <v>0.3419687132091499</v>
      </c>
      <c r="I5" s="33">
        <v>4508829.75</v>
      </c>
      <c r="J5" s="172">
        <f>I5/D5</f>
        <v>0.3419687132091499</v>
      </c>
      <c r="K5" s="31">
        <v>4527149.9400000004</v>
      </c>
      <c r="L5" s="53">
        <v>0.34031280298802702</v>
      </c>
      <c r="M5" s="242">
        <f>+I5/K5-1</f>
        <v>-4.0467380676153519E-3</v>
      </c>
    </row>
    <row r="6" spans="1:13" ht="15" customHeight="1" x14ac:dyDescent="0.2">
      <c r="A6" s="23">
        <v>2</v>
      </c>
      <c r="B6" s="23" t="s">
        <v>1</v>
      </c>
      <c r="C6" s="179">
        <v>76489858.340000004</v>
      </c>
      <c r="D6" s="237">
        <v>76569228.400000006</v>
      </c>
      <c r="E6" s="33">
        <v>62160644.509999998</v>
      </c>
      <c r="F6" s="49">
        <f>E6/D6</f>
        <v>0.81182278846106271</v>
      </c>
      <c r="G6" s="33">
        <v>59193211.159999996</v>
      </c>
      <c r="H6" s="49">
        <f>G6/D6</f>
        <v>0.77306788114375191</v>
      </c>
      <c r="I6" s="33">
        <v>13175093</v>
      </c>
      <c r="J6" s="172">
        <f>I6/D6</f>
        <v>0.17206772583854324</v>
      </c>
      <c r="K6" s="31">
        <v>13901976.66</v>
      </c>
      <c r="L6" s="53">
        <v>0.20788350843712247</v>
      </c>
      <c r="M6" s="242">
        <f>+I6/K6-1</f>
        <v>-5.2286353068873637E-2</v>
      </c>
    </row>
    <row r="7" spans="1:13" ht="15" customHeight="1" x14ac:dyDescent="0.2">
      <c r="A7" s="23">
        <v>3</v>
      </c>
      <c r="B7" s="23" t="s">
        <v>2</v>
      </c>
      <c r="C7" s="179"/>
      <c r="D7" s="237"/>
      <c r="E7" s="33"/>
      <c r="F7" s="49" t="s">
        <v>135</v>
      </c>
      <c r="G7" s="33"/>
      <c r="H7" s="49" t="s">
        <v>135</v>
      </c>
      <c r="I7" s="33"/>
      <c r="J7" s="172" t="s">
        <v>135</v>
      </c>
      <c r="K7" s="31"/>
      <c r="L7" s="53" t="s">
        <v>135</v>
      </c>
      <c r="M7" s="244"/>
    </row>
    <row r="8" spans="1:13" ht="15" customHeight="1" x14ac:dyDescent="0.2">
      <c r="A8" s="25">
        <v>4</v>
      </c>
      <c r="B8" s="551" t="s">
        <v>3</v>
      </c>
      <c r="C8" s="179">
        <v>112844701.16</v>
      </c>
      <c r="D8" s="488">
        <v>127964492.16</v>
      </c>
      <c r="E8" s="489">
        <v>111413627.15000001</v>
      </c>
      <c r="F8" s="508">
        <f>E9/D9</f>
        <v>0</v>
      </c>
      <c r="G8" s="489">
        <v>107654192.15000001</v>
      </c>
      <c r="H8" s="508">
        <f>G8/D8</f>
        <v>0.84128175193627097</v>
      </c>
      <c r="I8" s="489">
        <v>37186606.259999998</v>
      </c>
      <c r="J8" s="172">
        <f t="shared" ref="J8" si="0">I8/D8</f>
        <v>0.29060097556987796</v>
      </c>
      <c r="K8" s="488">
        <v>34000795.189999998</v>
      </c>
      <c r="L8" s="403">
        <v>0.33118415767543063</v>
      </c>
      <c r="M8" s="545">
        <f>+I8/K8-1</f>
        <v>9.3698134181784631E-2</v>
      </c>
    </row>
    <row r="9" spans="1:13" ht="15" customHeight="1" x14ac:dyDescent="0.2">
      <c r="A9" s="59">
        <v>5</v>
      </c>
      <c r="B9" s="59" t="s">
        <v>486</v>
      </c>
      <c r="C9" s="179">
        <v>2850236.89</v>
      </c>
      <c r="D9" s="236">
        <v>733688.94</v>
      </c>
      <c r="E9" s="31">
        <v>0</v>
      </c>
      <c r="F9" s="86"/>
      <c r="G9" s="31">
        <v>0</v>
      </c>
      <c r="H9" s="86"/>
      <c r="I9" s="31">
        <v>0</v>
      </c>
      <c r="J9" s="193"/>
      <c r="K9" s="201">
        <v>0</v>
      </c>
      <c r="L9" s="61"/>
      <c r="M9" s="288"/>
    </row>
    <row r="10" spans="1:13" ht="15" customHeight="1" x14ac:dyDescent="0.2">
      <c r="A10" s="9"/>
      <c r="B10" s="2" t="s">
        <v>4</v>
      </c>
      <c r="C10" s="181">
        <f>SUM(C5:C9)</f>
        <v>205272445.00999999</v>
      </c>
      <c r="D10" s="171">
        <f>SUM(D5:D9)</f>
        <v>218452328.40000001</v>
      </c>
      <c r="E10" s="92">
        <f>SUM(E5:E9)</f>
        <v>178083101.41</v>
      </c>
      <c r="F10" s="98">
        <f>E10/D10</f>
        <v>0.81520349411849069</v>
      </c>
      <c r="G10" s="92">
        <f>SUM(G5:G9)</f>
        <v>171356233.06</v>
      </c>
      <c r="H10" s="98">
        <f>G10/D10</f>
        <v>0.78441019290138181</v>
      </c>
      <c r="I10" s="92">
        <f>SUM(I5:I9)</f>
        <v>54870529.009999998</v>
      </c>
      <c r="J10" s="190">
        <f>I10/D10</f>
        <v>0.25117850384972135</v>
      </c>
      <c r="K10" s="92">
        <f>SUM(K5:K9)</f>
        <v>52429921.789999999</v>
      </c>
      <c r="L10" s="44">
        <v>0.2718814646673775</v>
      </c>
      <c r="M10" s="246">
        <f>+I10/K10-1</f>
        <v>4.6549892440722607E-2</v>
      </c>
    </row>
    <row r="11" spans="1:13" ht="15" customHeight="1" x14ac:dyDescent="0.2">
      <c r="A11" s="21">
        <v>6</v>
      </c>
      <c r="B11" s="21" t="s">
        <v>5</v>
      </c>
      <c r="C11" s="179">
        <v>60520</v>
      </c>
      <c r="D11" s="35">
        <v>1070601.79</v>
      </c>
      <c r="E11" s="35">
        <v>259542.17</v>
      </c>
      <c r="F11" s="49">
        <f>E11/D11</f>
        <v>0.24242643009218209</v>
      </c>
      <c r="G11" s="31">
        <v>259542.17</v>
      </c>
      <c r="H11" s="49">
        <f>G11/D11</f>
        <v>0.24242643009218209</v>
      </c>
      <c r="I11" s="31">
        <v>27285.22</v>
      </c>
      <c r="J11" s="172">
        <f>I11/D11</f>
        <v>2.5485871829151342E-2</v>
      </c>
      <c r="K11" s="154">
        <v>109907.84</v>
      </c>
      <c r="L11" s="112">
        <v>2.854557249833033E-2</v>
      </c>
      <c r="M11" s="242">
        <v>0</v>
      </c>
    </row>
    <row r="12" spans="1:13" ht="15" customHeight="1" x14ac:dyDescent="0.2">
      <c r="A12" s="25">
        <v>7</v>
      </c>
      <c r="B12" s="25" t="s">
        <v>6</v>
      </c>
      <c r="C12" s="180"/>
      <c r="D12" s="238">
        <v>20997.61</v>
      </c>
      <c r="E12" s="35">
        <v>0</v>
      </c>
      <c r="F12" s="86"/>
      <c r="G12" s="60">
        <v>0</v>
      </c>
      <c r="H12" s="86"/>
      <c r="I12" s="60">
        <v>0</v>
      </c>
      <c r="J12" s="193">
        <v>0</v>
      </c>
      <c r="K12" s="170">
        <v>0</v>
      </c>
      <c r="L12" s="113">
        <v>0</v>
      </c>
      <c r="M12" s="284">
        <v>0</v>
      </c>
    </row>
    <row r="13" spans="1:13" ht="15" customHeight="1" x14ac:dyDescent="0.2">
      <c r="A13" s="9"/>
      <c r="B13" s="2" t="s">
        <v>7</v>
      </c>
      <c r="C13" s="181">
        <f>SUM(C11:C12)</f>
        <v>60520</v>
      </c>
      <c r="D13" s="171">
        <f t="shared" ref="D13:I13" si="1">SUM(D11:D12)</f>
        <v>1091599.4000000001</v>
      </c>
      <c r="E13" s="92">
        <f t="shared" si="1"/>
        <v>259542.17</v>
      </c>
      <c r="F13" s="98">
        <f>E13/D13</f>
        <v>0.23776320324104244</v>
      </c>
      <c r="G13" s="92">
        <f t="shared" si="1"/>
        <v>259542.17</v>
      </c>
      <c r="H13" s="98">
        <f>G13/D13</f>
        <v>0.23776320324104244</v>
      </c>
      <c r="I13" s="92">
        <f t="shared" si="1"/>
        <v>27285.22</v>
      </c>
      <c r="J13" s="190">
        <f>I13/D13</f>
        <v>2.4995634845530326E-2</v>
      </c>
      <c r="K13" s="92">
        <f>SUM(K11:K12)</f>
        <v>109907.84</v>
      </c>
      <c r="L13" s="44">
        <v>2.577544478982588E-2</v>
      </c>
      <c r="M13" s="246"/>
    </row>
    <row r="14" spans="1:13" ht="15" customHeight="1" x14ac:dyDescent="0.2">
      <c r="A14" s="21">
        <v>8</v>
      </c>
      <c r="B14" s="21" t="s">
        <v>8</v>
      </c>
      <c r="C14" s="178"/>
      <c r="D14" s="236"/>
      <c r="E14" s="31"/>
      <c r="F14" s="94" t="s">
        <v>135</v>
      </c>
      <c r="G14" s="31"/>
      <c r="H14" s="94" t="s">
        <v>135</v>
      </c>
      <c r="I14" s="31"/>
      <c r="J14" s="255" t="s">
        <v>135</v>
      </c>
      <c r="K14" s="31"/>
      <c r="L14" s="57" t="s">
        <v>135</v>
      </c>
      <c r="M14" s="247" t="s">
        <v>135</v>
      </c>
    </row>
    <row r="15" spans="1:13" ht="15" customHeight="1" x14ac:dyDescent="0.2">
      <c r="A15" s="25">
        <v>9</v>
      </c>
      <c r="B15" s="25" t="s">
        <v>9</v>
      </c>
      <c r="C15" s="180"/>
      <c r="D15" s="238"/>
      <c r="E15" s="35"/>
      <c r="F15" s="50" t="s">
        <v>135</v>
      </c>
      <c r="G15" s="35"/>
      <c r="H15" s="50" t="s">
        <v>135</v>
      </c>
      <c r="I15" s="35"/>
      <c r="J15" s="256" t="s">
        <v>135</v>
      </c>
      <c r="K15" s="35"/>
      <c r="L15" s="56" t="s">
        <v>135</v>
      </c>
      <c r="M15" s="248" t="s">
        <v>135</v>
      </c>
    </row>
    <row r="16" spans="1:13" ht="15" customHeight="1" thickBot="1" x14ac:dyDescent="0.25">
      <c r="A16" s="9"/>
      <c r="B16" s="2" t="s">
        <v>10</v>
      </c>
      <c r="C16" s="181">
        <f>SUM(C14:C15)</f>
        <v>0</v>
      </c>
      <c r="D16" s="171">
        <f t="shared" ref="D16:I16" si="2">SUM(D14:D15)</f>
        <v>0</v>
      </c>
      <c r="E16" s="92">
        <f t="shared" si="2"/>
        <v>0</v>
      </c>
      <c r="F16" s="62" t="s">
        <v>135</v>
      </c>
      <c r="G16" s="92">
        <f t="shared" si="2"/>
        <v>0</v>
      </c>
      <c r="H16" s="62" t="s">
        <v>135</v>
      </c>
      <c r="I16" s="92">
        <f t="shared" si="2"/>
        <v>0</v>
      </c>
      <c r="J16" s="257" t="s">
        <v>135</v>
      </c>
      <c r="K16" s="92">
        <f>SUM(K14:K15)</f>
        <v>0</v>
      </c>
      <c r="L16" s="107" t="s">
        <v>135</v>
      </c>
      <c r="M16" s="249" t="s">
        <v>135</v>
      </c>
    </row>
    <row r="17" spans="1:13" s="6" customFormat="1" ht="19.5" customHeight="1" thickBot="1" x14ac:dyDescent="0.25">
      <c r="A17" s="5"/>
      <c r="B17" s="4" t="s">
        <v>11</v>
      </c>
      <c r="C17" s="182">
        <f>+C10+C13+C16</f>
        <v>205332965.00999999</v>
      </c>
      <c r="D17" s="173">
        <f t="shared" ref="D17:I17" si="3">+D10+D13+D16</f>
        <v>219543927.80000001</v>
      </c>
      <c r="E17" s="174">
        <f t="shared" si="3"/>
        <v>178342643.57999998</v>
      </c>
      <c r="F17" s="202">
        <f>E17/D17</f>
        <v>0.81233239000108648</v>
      </c>
      <c r="G17" s="174">
        <f t="shared" si="3"/>
        <v>171615775.22999999</v>
      </c>
      <c r="H17" s="202">
        <f>G17/D17</f>
        <v>0.78169219686339231</v>
      </c>
      <c r="I17" s="174">
        <f t="shared" si="3"/>
        <v>54897814.229999997</v>
      </c>
      <c r="J17" s="194">
        <f>I17/D17</f>
        <v>0.25005389481785517</v>
      </c>
      <c r="K17" s="389">
        <f>K10+K13+K16</f>
        <v>52539829.630000003</v>
      </c>
      <c r="L17" s="390">
        <v>0.26700000000000002</v>
      </c>
      <c r="M17" s="250">
        <f>+I17/K17-1</f>
        <v>4.4879943779901232E-2</v>
      </c>
    </row>
    <row r="22" spans="1:13" x14ac:dyDescent="0.2">
      <c r="E22" s="201"/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Fiscal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5"/>
  <sheetViews>
    <sheetView zoomScaleNormal="100" workbookViewId="0">
      <selection activeCell="I37" sqref="I37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8" style="105" bestFit="1" customWidth="1"/>
    <col min="9" max="9" width="11.5703125" style="47" bestFit="1" customWidth="1"/>
    <col min="10" max="10" width="7.140625" style="105" bestFit="1" customWidth="1"/>
    <col min="11" max="11" width="11.5703125" style="47" bestFit="1" customWidth="1"/>
    <col min="12" max="12" width="6.28515625" style="105" customWidth="1"/>
    <col min="13" max="13" width="8" style="105" bestFit="1" customWidth="1"/>
    <col min="14" max="14" width="4.7109375" customWidth="1"/>
  </cols>
  <sheetData>
    <row r="1" spans="1:13" ht="15" x14ac:dyDescent="0.25">
      <c r="A1" s="7" t="s">
        <v>436</v>
      </c>
    </row>
    <row r="2" spans="1:13" ht="15" x14ac:dyDescent="0.25">
      <c r="A2" s="7"/>
    </row>
    <row r="3" spans="1:13" ht="15" x14ac:dyDescent="0.25">
      <c r="A3" s="7"/>
    </row>
    <row r="4" spans="1:13" x14ac:dyDescent="0.2">
      <c r="A4" s="8"/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15" customHeight="1" x14ac:dyDescent="0.2">
      <c r="D18"/>
      <c r="E18"/>
      <c r="F18"/>
      <c r="G18"/>
      <c r="H18"/>
      <c r="I18"/>
      <c r="J18"/>
      <c r="K18"/>
      <c r="L18"/>
      <c r="M18"/>
    </row>
    <row r="19" spans="4:13" ht="15" customHeight="1" x14ac:dyDescent="0.2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5" spans="4:13" x14ac:dyDescent="0.2">
      <c r="E25" s="201"/>
    </row>
  </sheetData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Fiscal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</sheetPr>
  <dimension ref="A1:N30"/>
  <sheetViews>
    <sheetView workbookViewId="0">
      <selection activeCell="B24" sqref="B24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109" customWidth="1"/>
    <col min="5" max="5" width="11.140625" bestFit="1" customWidth="1"/>
    <col min="6" max="6" width="7.7109375" customWidth="1"/>
    <col min="7" max="7" width="10.85546875" bestFit="1" customWidth="1"/>
    <col min="8" max="8" width="7.7109375" customWidth="1"/>
    <col min="9" max="9" width="6.28515625" customWidth="1"/>
    <col min="10" max="10" width="11.7109375" customWidth="1"/>
    <col min="11" max="11" width="6.28515625" style="105" customWidth="1"/>
    <col min="12" max="12" width="10.85546875" customWidth="1"/>
    <col min="13" max="13" width="6.28515625" style="105" customWidth="1"/>
    <col min="14" max="14" width="7.140625" customWidth="1"/>
    <col min="15" max="15" width="4.42578125" customWidth="1"/>
  </cols>
  <sheetData>
    <row r="1" spans="1:14" ht="15.75" thickBot="1" x14ac:dyDescent="0.3">
      <c r="A1" s="7" t="s">
        <v>44</v>
      </c>
    </row>
    <row r="2" spans="1:14" x14ac:dyDescent="0.2">
      <c r="A2" s="8" t="s">
        <v>20</v>
      </c>
      <c r="C2" s="439" t="s">
        <v>501</v>
      </c>
      <c r="D2" s="301"/>
      <c r="E2" s="578" t="s">
        <v>568</v>
      </c>
      <c r="F2" s="579"/>
      <c r="G2" s="580"/>
      <c r="H2" s="580"/>
      <c r="I2" s="580"/>
      <c r="J2" s="580"/>
      <c r="K2" s="581"/>
      <c r="L2" s="576" t="s">
        <v>569</v>
      </c>
      <c r="M2" s="577"/>
      <c r="N2" s="156"/>
    </row>
    <row r="3" spans="1:14" x14ac:dyDescent="0.2">
      <c r="C3" s="176">
        <v>1</v>
      </c>
      <c r="D3" s="302"/>
      <c r="E3" s="166">
        <v>2</v>
      </c>
      <c r="F3" s="95"/>
      <c r="G3" s="95">
        <v>3</v>
      </c>
      <c r="H3" s="95"/>
      <c r="I3" s="96" t="s">
        <v>39</v>
      </c>
      <c r="J3" s="95">
        <v>4</v>
      </c>
      <c r="K3" s="167" t="s">
        <v>49</v>
      </c>
      <c r="L3" s="95" t="s">
        <v>50</v>
      </c>
      <c r="M3" s="16" t="s">
        <v>51</v>
      </c>
      <c r="N3" s="157" t="s">
        <v>366</v>
      </c>
    </row>
    <row r="4" spans="1:14" ht="30" customHeight="1" x14ac:dyDescent="0.2">
      <c r="A4" s="1"/>
      <c r="B4" s="2" t="s">
        <v>12</v>
      </c>
      <c r="C4" s="177" t="s">
        <v>47</v>
      </c>
      <c r="D4" s="303" t="s">
        <v>457</v>
      </c>
      <c r="E4" s="127" t="s">
        <v>48</v>
      </c>
      <c r="F4" s="97" t="s">
        <v>458</v>
      </c>
      <c r="G4" s="97" t="s">
        <v>139</v>
      </c>
      <c r="H4" s="97" t="s">
        <v>459</v>
      </c>
      <c r="I4" s="97" t="s">
        <v>18</v>
      </c>
      <c r="J4" s="97" t="s">
        <v>420</v>
      </c>
      <c r="K4" s="128" t="s">
        <v>18</v>
      </c>
      <c r="L4" s="97" t="s">
        <v>139</v>
      </c>
      <c r="M4" s="12" t="s">
        <v>18</v>
      </c>
      <c r="N4" s="158" t="s">
        <v>539</v>
      </c>
    </row>
    <row r="5" spans="1:14" ht="15" customHeight="1" x14ac:dyDescent="0.2">
      <c r="A5" s="21">
        <v>1</v>
      </c>
      <c r="B5" s="21" t="s">
        <v>52</v>
      </c>
      <c r="C5" s="229">
        <v>943767320</v>
      </c>
      <c r="D5" s="305">
        <f>C5/$C$18</f>
        <v>0.37002266754900592</v>
      </c>
      <c r="E5" s="236">
        <v>943767320</v>
      </c>
      <c r="F5" s="307">
        <f>E5/$E$18</f>
        <v>0.36800369018548335</v>
      </c>
      <c r="G5" s="31">
        <v>350525003.17000002</v>
      </c>
      <c r="H5" s="307">
        <f>G5/$G$18</f>
        <v>0.42409241873930331</v>
      </c>
      <c r="I5" s="152">
        <f>G5/E5</f>
        <v>0.37141040566015787</v>
      </c>
      <c r="J5" s="31">
        <v>273815663.5</v>
      </c>
      <c r="K5" s="172">
        <f>J5/G5</f>
        <v>0.78115872198481373</v>
      </c>
      <c r="L5" s="154">
        <v>330012637.22000003</v>
      </c>
      <c r="M5" s="49">
        <v>0.37524152431492169</v>
      </c>
      <c r="N5" s="159">
        <f>+G5/L5-1</f>
        <v>6.2156304445776689E-2</v>
      </c>
    </row>
    <row r="6" spans="1:14" ht="15" customHeight="1" x14ac:dyDescent="0.2">
      <c r="A6" s="23">
        <v>2</v>
      </c>
      <c r="B6" s="23" t="s">
        <v>53</v>
      </c>
      <c r="C6" s="229">
        <v>55749790</v>
      </c>
      <c r="D6" s="305">
        <f t="shared" ref="D6:D16" si="0">C6/$C$18</f>
        <v>2.1857809201421483E-2</v>
      </c>
      <c r="E6" s="236">
        <v>55749790</v>
      </c>
      <c r="F6" s="307">
        <f t="shared" ref="F6:F9" si="1">E6/$E$18</f>
        <v>2.1738545097181112E-2</v>
      </c>
      <c r="G6" s="31">
        <v>21832934.190000001</v>
      </c>
      <c r="H6" s="307">
        <f t="shared" ref="H6:H9" si="2">G6/$G$18</f>
        <v>2.6415182326729916E-2</v>
      </c>
      <c r="I6" s="152">
        <f t="shared" ref="I6:I9" si="3">G6/E6</f>
        <v>0.39162361311136779</v>
      </c>
      <c r="J6" s="31">
        <v>17338601.82</v>
      </c>
      <c r="K6" s="172">
        <f t="shared" ref="K6:K9" si="4">J6/G6</f>
        <v>0.794148952637868</v>
      </c>
      <c r="L6" s="151">
        <v>17411310.809999999</v>
      </c>
      <c r="M6" s="49">
        <v>0.35415244735615048</v>
      </c>
      <c r="N6" s="160">
        <f t="shared" ref="N6:N18" si="5">+G6/L6-1</f>
        <v>0.25395120610106448</v>
      </c>
    </row>
    <row r="7" spans="1:14" ht="15" customHeight="1" x14ac:dyDescent="0.2">
      <c r="A7" s="23">
        <v>3</v>
      </c>
      <c r="B7" s="23" t="s">
        <v>54</v>
      </c>
      <c r="C7" s="229">
        <v>260080061.91999999</v>
      </c>
      <c r="D7" s="305">
        <f t="shared" si="0"/>
        <v>0.10196953872904714</v>
      </c>
      <c r="E7" s="236">
        <v>260080061.91999999</v>
      </c>
      <c r="F7" s="307">
        <f t="shared" si="1"/>
        <v>0.10141315608409603</v>
      </c>
      <c r="G7" s="31">
        <v>78207307.480000004</v>
      </c>
      <c r="H7" s="307">
        <f t="shared" si="2"/>
        <v>9.462128490787286E-2</v>
      </c>
      <c r="I7" s="152">
        <f t="shared" si="3"/>
        <v>0.3007047403120674</v>
      </c>
      <c r="J7" s="31">
        <v>43860544.030000001</v>
      </c>
      <c r="K7" s="172">
        <f t="shared" si="4"/>
        <v>0.56082411533240017</v>
      </c>
      <c r="L7" s="151">
        <v>84292406.069999993</v>
      </c>
      <c r="M7" s="49">
        <v>0.31300205484588028</v>
      </c>
      <c r="N7" s="160">
        <f t="shared" si="5"/>
        <v>-7.2190353481506597E-2</v>
      </c>
    </row>
    <row r="8" spans="1:14" ht="15" customHeight="1" x14ac:dyDescent="0.2">
      <c r="A8" s="23">
        <v>4</v>
      </c>
      <c r="B8" s="23" t="s">
        <v>3</v>
      </c>
      <c r="C8" s="229">
        <v>1052676699.58</v>
      </c>
      <c r="D8" s="305">
        <f t="shared" si="0"/>
        <v>0.41272274658257413</v>
      </c>
      <c r="E8" s="236">
        <v>1056289570.64</v>
      </c>
      <c r="F8" s="307">
        <f t="shared" si="1"/>
        <v>0.41187955088332556</v>
      </c>
      <c r="G8" s="31">
        <v>364289228.88</v>
      </c>
      <c r="H8" s="307">
        <f t="shared" si="2"/>
        <v>0.44074544982307046</v>
      </c>
      <c r="I8" s="152">
        <f t="shared" si="3"/>
        <v>0.34487629056043712</v>
      </c>
      <c r="J8" s="31">
        <v>272290653.35000002</v>
      </c>
      <c r="K8" s="172">
        <f t="shared" si="4"/>
        <v>0.74745732720989921</v>
      </c>
      <c r="L8" s="151">
        <v>339848214.16000003</v>
      </c>
      <c r="M8" s="510">
        <v>0.3107553309670521</v>
      </c>
      <c r="N8" s="160">
        <f>+G8/L8-1</f>
        <v>7.1917443439891704E-2</v>
      </c>
    </row>
    <row r="9" spans="1:14" ht="15" customHeight="1" x14ac:dyDescent="0.2">
      <c r="A9" s="25">
        <v>5</v>
      </c>
      <c r="B9" s="25" t="s">
        <v>45</v>
      </c>
      <c r="C9" s="229">
        <v>42135629</v>
      </c>
      <c r="D9" s="305">
        <f t="shared" si="0"/>
        <v>1.6520107775542865E-2</v>
      </c>
      <c r="E9" s="236">
        <v>42135629</v>
      </c>
      <c r="F9" s="307">
        <f t="shared" si="1"/>
        <v>1.642996809879629E-2</v>
      </c>
      <c r="G9" s="31">
        <v>7838589.0899999999</v>
      </c>
      <c r="H9" s="307">
        <f t="shared" si="2"/>
        <v>9.4837349022699503E-3</v>
      </c>
      <c r="I9" s="152">
        <f t="shared" si="3"/>
        <v>0.18603232646651602</v>
      </c>
      <c r="J9" s="31">
        <v>3712603.51</v>
      </c>
      <c r="K9" s="172">
        <f t="shared" si="4"/>
        <v>0.47363160224029549</v>
      </c>
      <c r="L9" s="155">
        <v>9553521.9000000004</v>
      </c>
      <c r="M9" s="49">
        <v>0.30706119565983891</v>
      </c>
      <c r="N9" s="161">
        <f t="shared" si="5"/>
        <v>-0.17950791634234919</v>
      </c>
    </row>
    <row r="10" spans="1:14" ht="15" customHeight="1" x14ac:dyDescent="0.2">
      <c r="A10" s="9"/>
      <c r="B10" s="2" t="s">
        <v>4</v>
      </c>
      <c r="C10" s="181">
        <f>SUM(C5:C9)</f>
        <v>2354409500.5</v>
      </c>
      <c r="D10" s="409">
        <f t="shared" si="0"/>
        <v>0.92309286983759153</v>
      </c>
      <c r="E10" s="171">
        <f>SUM(E5:E9)</f>
        <v>2358022371.5599999</v>
      </c>
      <c r="F10" s="308">
        <f>E10/E18</f>
        <v>0.91946491034888234</v>
      </c>
      <c r="G10" s="92">
        <f>SUM(G5:G9)</f>
        <v>822693062.81000006</v>
      </c>
      <c r="H10" s="308">
        <f>G10/G18</f>
        <v>0.99535807069924653</v>
      </c>
      <c r="I10" s="93">
        <f t="shared" ref="I10:I18" si="6">+G10/E10</f>
        <v>0.34889111856293797</v>
      </c>
      <c r="J10" s="92">
        <f>SUM(J5:J9)</f>
        <v>611018066.21000004</v>
      </c>
      <c r="K10" s="190">
        <f t="shared" ref="K10:K18" si="7">+J10/G10</f>
        <v>0.74270477512354316</v>
      </c>
      <c r="L10" s="92">
        <f>SUM(L5:L9)</f>
        <v>781118090.15999997</v>
      </c>
      <c r="M10" s="44">
        <v>0.33630233163160667</v>
      </c>
      <c r="N10" s="162">
        <f t="shared" si="5"/>
        <v>5.3224951737430803E-2</v>
      </c>
    </row>
    <row r="11" spans="1:14" ht="15" customHeight="1" x14ac:dyDescent="0.2">
      <c r="A11" s="21">
        <v>6</v>
      </c>
      <c r="B11" s="21" t="s">
        <v>46</v>
      </c>
      <c r="C11" s="229">
        <v>500080</v>
      </c>
      <c r="D11" s="305">
        <f t="shared" si="0"/>
        <v>1.9606626725314759E-4</v>
      </c>
      <c r="E11" s="236">
        <v>500080</v>
      </c>
      <c r="F11" s="307">
        <f>E11/E18</f>
        <v>1.9499645886017386E-4</v>
      </c>
      <c r="G11" s="31">
        <v>2158314.39</v>
      </c>
      <c r="H11" s="307">
        <f>G11/G18</f>
        <v>2.6112966600873935E-3</v>
      </c>
      <c r="I11" s="152">
        <f t="shared" si="6"/>
        <v>4.3159382298832192</v>
      </c>
      <c r="J11" s="31">
        <v>47040</v>
      </c>
      <c r="K11" s="172">
        <f>+J11/G11</f>
        <v>2.1794785883811858E-2</v>
      </c>
      <c r="L11" s="154">
        <v>0</v>
      </c>
      <c r="M11" s="53">
        <v>0</v>
      </c>
      <c r="N11" s="160" t="s">
        <v>135</v>
      </c>
    </row>
    <row r="12" spans="1:14" ht="15" customHeight="1" x14ac:dyDescent="0.2">
      <c r="A12" s="25">
        <v>7</v>
      </c>
      <c r="B12" s="25" t="s">
        <v>6</v>
      </c>
      <c r="C12" s="229">
        <v>29106649</v>
      </c>
      <c r="D12" s="305">
        <f t="shared" si="0"/>
        <v>1.1411838149251242E-2</v>
      </c>
      <c r="E12" s="236">
        <v>33795754.560000002</v>
      </c>
      <c r="F12" s="309">
        <f>E12/E18</f>
        <v>1.3177996447983469E-2</v>
      </c>
      <c r="G12" s="31">
        <v>1082076.96</v>
      </c>
      <c r="H12" s="309">
        <f>G12/G18</f>
        <v>1.3091808888905751E-3</v>
      </c>
      <c r="I12" s="153">
        <f t="shared" si="6"/>
        <v>3.2018132871657355E-2</v>
      </c>
      <c r="J12" s="31">
        <v>0</v>
      </c>
      <c r="K12" s="172">
        <f>+J12/G12</f>
        <v>0</v>
      </c>
      <c r="L12" s="155">
        <v>5210970.71</v>
      </c>
      <c r="M12" s="383">
        <v>0.26019751019442822</v>
      </c>
      <c r="N12" s="160">
        <f t="shared" si="5"/>
        <v>-0.79234637455868562</v>
      </c>
    </row>
    <row r="13" spans="1:14" ht="15" customHeight="1" x14ac:dyDescent="0.2">
      <c r="A13" s="9"/>
      <c r="B13" s="2" t="s">
        <v>7</v>
      </c>
      <c r="C13" s="181">
        <f>SUM(C11:C12)</f>
        <v>29606729</v>
      </c>
      <c r="D13" s="409">
        <f t="shared" si="0"/>
        <v>1.160790441650439E-2</v>
      </c>
      <c r="E13" s="171">
        <f>SUM(E11:E12)</f>
        <v>34295834.560000002</v>
      </c>
      <c r="F13" s="308">
        <f>E13/E18</f>
        <v>1.3372992906843642E-2</v>
      </c>
      <c r="G13" s="92">
        <f>SUM(G11:G12)</f>
        <v>3240391.35</v>
      </c>
      <c r="H13" s="308">
        <f>G13/G18</f>
        <v>3.9204775489779685E-3</v>
      </c>
      <c r="I13" s="93">
        <f t="shared" si="6"/>
        <v>9.4483525231934165E-2</v>
      </c>
      <c r="J13" s="92">
        <f>SUM(J11:J12)</f>
        <v>47040</v>
      </c>
      <c r="K13" s="190">
        <f t="shared" si="7"/>
        <v>1.4516765081476963E-2</v>
      </c>
      <c r="L13" s="92">
        <v>5210970.71</v>
      </c>
      <c r="M13" s="44">
        <v>0.18915224884929877</v>
      </c>
      <c r="N13" s="162">
        <f t="shared" si="5"/>
        <v>-0.37815974597945878</v>
      </c>
    </row>
    <row r="14" spans="1:14" ht="15" customHeight="1" x14ac:dyDescent="0.2">
      <c r="A14" s="21">
        <v>8</v>
      </c>
      <c r="B14" s="21" t="s">
        <v>468</v>
      </c>
      <c r="C14" s="229">
        <v>5000000</v>
      </c>
      <c r="D14" s="305">
        <f t="shared" si="0"/>
        <v>1.9603490166888058E-3</v>
      </c>
      <c r="E14" s="236">
        <v>5000000</v>
      </c>
      <c r="F14" s="309">
        <f>E14/$E$18</f>
        <v>1.9496526441786699E-3</v>
      </c>
      <c r="G14" s="31">
        <v>0</v>
      </c>
      <c r="H14" s="311" t="s">
        <v>135</v>
      </c>
      <c r="I14" s="86" t="s">
        <v>135</v>
      </c>
      <c r="J14" s="31">
        <v>0</v>
      </c>
      <c r="K14" s="172" t="s">
        <v>135</v>
      </c>
      <c r="L14" s="154">
        <v>0</v>
      </c>
      <c r="M14" s="61" t="s">
        <v>135</v>
      </c>
      <c r="N14" s="163" t="s">
        <v>135</v>
      </c>
    </row>
    <row r="15" spans="1:14" ht="15" customHeight="1" x14ac:dyDescent="0.2">
      <c r="A15" s="25">
        <v>9</v>
      </c>
      <c r="B15" s="25" t="s">
        <v>9</v>
      </c>
      <c r="C15" s="229">
        <v>161550000</v>
      </c>
      <c r="D15" s="305">
        <f t="shared" si="0"/>
        <v>6.3338876729215315E-2</v>
      </c>
      <c r="E15" s="236">
        <v>161550000</v>
      </c>
      <c r="F15" s="309">
        <f>E15/$E$18</f>
        <v>6.299327693341282E-2</v>
      </c>
      <c r="G15" s="31">
        <v>596301.34</v>
      </c>
      <c r="H15" s="309">
        <f>G15/G18</f>
        <v>7.2145175177543847E-4</v>
      </c>
      <c r="I15" s="153">
        <f t="shared" si="6"/>
        <v>3.6911255957907765E-3</v>
      </c>
      <c r="J15" s="31">
        <v>596301.34</v>
      </c>
      <c r="K15" s="469">
        <f t="shared" si="7"/>
        <v>1</v>
      </c>
      <c r="L15" s="155">
        <v>510145.81</v>
      </c>
      <c r="M15" s="309">
        <v>3.9001973241590215E-3</v>
      </c>
      <c r="N15" s="161">
        <f t="shared" si="5"/>
        <v>0.16888412746151915</v>
      </c>
    </row>
    <row r="16" spans="1:14" ht="15" customHeight="1" x14ac:dyDescent="0.2">
      <c r="A16" s="9"/>
      <c r="B16" s="2" t="s">
        <v>10</v>
      </c>
      <c r="C16" s="181">
        <f>SUM(C14:C15)</f>
        <v>166550000</v>
      </c>
      <c r="D16" s="422">
        <f t="shared" si="0"/>
        <v>6.5299225745904119E-2</v>
      </c>
      <c r="E16" s="171">
        <f>SUM(E14:E15)</f>
        <v>166550000</v>
      </c>
      <c r="F16" s="308">
        <f>E16/E18</f>
        <v>6.4942929577591499E-2</v>
      </c>
      <c r="G16" s="92">
        <f>SUM(G14:G15)</f>
        <v>596301.34</v>
      </c>
      <c r="H16" s="308">
        <f>G16/G18</f>
        <v>7.2145175177543847E-4</v>
      </c>
      <c r="I16" s="93">
        <f t="shared" si="6"/>
        <v>3.5803142599819871E-3</v>
      </c>
      <c r="J16" s="92">
        <f>SUM(J14:J15)</f>
        <v>596301.34</v>
      </c>
      <c r="K16" s="190">
        <f t="shared" si="7"/>
        <v>1</v>
      </c>
      <c r="L16" s="92">
        <f>SUM(L14:L15)</f>
        <v>510145.81</v>
      </c>
      <c r="M16" s="44">
        <v>2E-3</v>
      </c>
      <c r="N16" s="162">
        <f t="shared" si="5"/>
        <v>0.16888412746151915</v>
      </c>
    </row>
    <row r="17" spans="1:14" ht="15" customHeight="1" thickBot="1" x14ac:dyDescent="0.25">
      <c r="A17" s="9"/>
      <c r="B17" s="2" t="s">
        <v>448</v>
      </c>
      <c r="C17" s="181">
        <v>0</v>
      </c>
      <c r="D17" s="409" t="s">
        <v>135</v>
      </c>
      <c r="E17" s="171">
        <v>5691186</v>
      </c>
      <c r="F17" s="308"/>
      <c r="G17" s="92">
        <v>0</v>
      </c>
      <c r="H17" s="308" t="s">
        <v>135</v>
      </c>
      <c r="I17" s="98" t="s">
        <v>135</v>
      </c>
      <c r="J17" s="92">
        <v>0</v>
      </c>
      <c r="K17" s="190" t="s">
        <v>135</v>
      </c>
      <c r="L17" s="92">
        <v>0</v>
      </c>
      <c r="M17" s="392" t="s">
        <v>135</v>
      </c>
      <c r="N17" s="162"/>
    </row>
    <row r="18" spans="1:14" s="6" customFormat="1" ht="19.5" customHeight="1" thickBot="1" x14ac:dyDescent="0.25">
      <c r="A18" s="5"/>
      <c r="B18" s="4" t="s">
        <v>55</v>
      </c>
      <c r="C18" s="182">
        <f>C10+C13+C16+C17</f>
        <v>2550566229.5</v>
      </c>
      <c r="D18" s="310" t="s">
        <v>135</v>
      </c>
      <c r="E18" s="173">
        <f t="shared" ref="E18:G18" si="8">+E10+E13+E16+E17</f>
        <v>2564559392.1199999</v>
      </c>
      <c r="F18" s="310" t="s">
        <v>135</v>
      </c>
      <c r="G18" s="174">
        <f t="shared" si="8"/>
        <v>826529755.50000012</v>
      </c>
      <c r="H18" s="310" t="s">
        <v>135</v>
      </c>
      <c r="I18" s="175">
        <f t="shared" si="6"/>
        <v>0.32228918466058493</v>
      </c>
      <c r="J18" s="174">
        <f>+J10+J13+J16+J17</f>
        <v>611661407.55000007</v>
      </c>
      <c r="K18" s="194">
        <f t="shared" si="7"/>
        <v>0.74003555646944885</v>
      </c>
      <c r="L18" s="165">
        <f>+L10+L13+L16</f>
        <v>786839206.67999995</v>
      </c>
      <c r="M18" s="211">
        <v>0.30370137334395858</v>
      </c>
      <c r="N18" s="164">
        <f t="shared" si="5"/>
        <v>5.0443023788139696E-2</v>
      </c>
    </row>
    <row r="19" spans="1:14" x14ac:dyDescent="0.2">
      <c r="A19" s="290" t="s">
        <v>500</v>
      </c>
      <c r="B19" s="290"/>
    </row>
    <row r="21" spans="1:14" s="556" customFormat="1" x14ac:dyDescent="0.2">
      <c r="A21" s="554"/>
      <c r="B21" s="553"/>
      <c r="C21" s="562"/>
      <c r="D21" s="555"/>
      <c r="K21" s="557"/>
      <c r="M21" s="557"/>
    </row>
    <row r="22" spans="1:14" s="556" customFormat="1" x14ac:dyDescent="0.2">
      <c r="A22" s="554"/>
      <c r="B22" s="553"/>
      <c r="C22" s="562"/>
      <c r="D22" s="555"/>
      <c r="G22" s="59"/>
      <c r="H22" s="86"/>
      <c r="K22" s="557"/>
      <c r="M22" s="557"/>
    </row>
    <row r="23" spans="1:14" s="556" customFormat="1" x14ac:dyDescent="0.2">
      <c r="A23" s="554"/>
      <c r="B23" s="553"/>
      <c r="C23" s="562"/>
      <c r="D23" s="555"/>
      <c r="G23" s="59"/>
      <c r="H23" s="86"/>
      <c r="K23" s="557"/>
      <c r="M23" s="557"/>
    </row>
    <row r="24" spans="1:14" s="556" customFormat="1" x14ac:dyDescent="0.2">
      <c r="A24" s="554"/>
      <c r="B24" s="553"/>
      <c r="C24" s="562"/>
      <c r="D24" s="555"/>
      <c r="G24" s="59"/>
      <c r="H24" s="86"/>
      <c r="K24" s="557"/>
      <c r="M24" s="557"/>
    </row>
    <row r="25" spans="1:14" s="556" customFormat="1" x14ac:dyDescent="0.2">
      <c r="A25" s="554"/>
      <c r="B25" s="553"/>
      <c r="C25" s="562"/>
      <c r="D25" s="555"/>
      <c r="G25" s="59"/>
      <c r="H25" s="86"/>
      <c r="K25" s="557"/>
      <c r="M25" s="557"/>
    </row>
    <row r="26" spans="1:14" s="556" customFormat="1" x14ac:dyDescent="0.2">
      <c r="A26" s="554"/>
      <c r="B26" s="553"/>
      <c r="C26" s="562"/>
      <c r="D26" s="555"/>
      <c r="G26" s="59"/>
      <c r="H26" s="86"/>
      <c r="K26" s="557"/>
      <c r="M26" s="557"/>
    </row>
    <row r="27" spans="1:14" s="556" customFormat="1" x14ac:dyDescent="0.2">
      <c r="A27" s="554"/>
      <c r="B27" s="553"/>
      <c r="C27" s="562"/>
      <c r="D27" s="555"/>
      <c r="G27" s="59"/>
      <c r="H27" s="86"/>
      <c r="K27" s="557"/>
      <c r="M27" s="557"/>
    </row>
    <row r="28" spans="1:14" s="556" customFormat="1" x14ac:dyDescent="0.2">
      <c r="A28" s="554"/>
      <c r="B28" s="553"/>
      <c r="C28" s="563"/>
      <c r="D28" s="555"/>
      <c r="G28" s="59"/>
      <c r="H28" s="86"/>
      <c r="K28" s="557"/>
      <c r="M28" s="557"/>
    </row>
    <row r="29" spans="1:14" s="556" customFormat="1" x14ac:dyDescent="0.2">
      <c r="A29" s="554"/>
      <c r="B29" s="553"/>
      <c r="C29" s="562"/>
      <c r="D29" s="555"/>
      <c r="E29" s="558"/>
      <c r="G29" s="59"/>
      <c r="H29" s="314"/>
      <c r="K29" s="557"/>
      <c r="M29" s="557"/>
    </row>
    <row r="30" spans="1:14" x14ac:dyDescent="0.2">
      <c r="G30" s="59"/>
      <c r="H30" s="86"/>
    </row>
  </sheetData>
  <mergeCells count="2">
    <mergeCell ref="L2:M2"/>
    <mergeCell ref="E2:K2"/>
  </mergeCells>
  <printOptions horizontalCentered="1"/>
  <pageMargins left="0.51181102362204722" right="0.51181102362204722" top="1.1417322834645669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Fiscal</oddHeader>
  </headerFooter>
  <ignoredErrors>
    <ignoredError sqref="F10 K10 D10 F13 D16 D13 F16 K16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92D050"/>
  </sheetPr>
  <dimension ref="A1:M20"/>
  <sheetViews>
    <sheetView zoomScaleNormal="100" workbookViewId="0">
      <selection activeCell="J27" sqref="J2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140625" style="105" bestFit="1" customWidth="1"/>
  </cols>
  <sheetData>
    <row r="1" spans="1:13" ht="15.75" thickBot="1" x14ac:dyDescent="0.3">
      <c r="A1" s="7" t="s">
        <v>132</v>
      </c>
    </row>
    <row r="2" spans="1:13" x14ac:dyDescent="0.2">
      <c r="A2" s="8" t="s">
        <v>20</v>
      </c>
      <c r="C2" s="183" t="s">
        <v>501</v>
      </c>
      <c r="D2" s="588" t="s">
        <v>568</v>
      </c>
      <c r="E2" s="586"/>
      <c r="F2" s="586"/>
      <c r="G2" s="586"/>
      <c r="H2" s="586"/>
      <c r="I2" s="586"/>
      <c r="J2" s="587"/>
      <c r="K2" s="582" t="s">
        <v>569</v>
      </c>
      <c r="L2" s="583"/>
      <c r="M2" s="228"/>
    </row>
    <row r="3" spans="1:13" x14ac:dyDescent="0.2">
      <c r="C3" s="176">
        <v>1</v>
      </c>
      <c r="D3" s="253">
        <v>2</v>
      </c>
      <c r="E3" s="251">
        <v>3</v>
      </c>
      <c r="F3" s="96" t="s">
        <v>39</v>
      </c>
      <c r="G3" s="251">
        <v>4</v>
      </c>
      <c r="H3" s="96" t="s">
        <v>40</v>
      </c>
      <c r="I3" s="251">
        <v>5</v>
      </c>
      <c r="J3" s="167" t="s">
        <v>41</v>
      </c>
      <c r="K3" s="251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7" t="s">
        <v>13</v>
      </c>
      <c r="D4" s="254" t="s">
        <v>14</v>
      </c>
      <c r="E4" s="252" t="s">
        <v>15</v>
      </c>
      <c r="F4" s="97" t="s">
        <v>18</v>
      </c>
      <c r="G4" s="252" t="s">
        <v>16</v>
      </c>
      <c r="H4" s="97" t="s">
        <v>18</v>
      </c>
      <c r="I4" s="252" t="s">
        <v>17</v>
      </c>
      <c r="J4" s="128" t="s">
        <v>18</v>
      </c>
      <c r="K4" s="252" t="s">
        <v>17</v>
      </c>
      <c r="L4" s="12" t="s">
        <v>18</v>
      </c>
      <c r="M4" s="158" t="s">
        <v>539</v>
      </c>
    </row>
    <row r="5" spans="1:13" ht="15" customHeight="1" x14ac:dyDescent="0.2">
      <c r="A5" s="21">
        <v>1</v>
      </c>
      <c r="B5" s="21" t="s">
        <v>0</v>
      </c>
      <c r="C5" s="180">
        <v>212198443.66999999</v>
      </c>
      <c r="D5" s="237">
        <v>211081238.61000001</v>
      </c>
      <c r="E5" s="33">
        <v>68564215.700000003</v>
      </c>
      <c r="F5" s="49">
        <f>E5/D5</f>
        <v>0.32482382684271288</v>
      </c>
      <c r="G5" s="33">
        <v>68319288.060000002</v>
      </c>
      <c r="H5" s="49">
        <f>G5/D5</f>
        <v>0.32366347909407883</v>
      </c>
      <c r="I5" s="33">
        <v>67989849.709999993</v>
      </c>
      <c r="J5" s="172">
        <f>I5/D5</f>
        <v>0.32210276080301037</v>
      </c>
      <c r="K5" s="31">
        <v>68707105.620000005</v>
      </c>
      <c r="L5" s="53">
        <v>0.332550367645773</v>
      </c>
      <c r="M5" s="242">
        <f>+I5/K5-1</f>
        <v>-1.0439326522746484E-2</v>
      </c>
    </row>
    <row r="6" spans="1:13" ht="15" customHeight="1" x14ac:dyDescent="0.2">
      <c r="A6" s="23">
        <v>2</v>
      </c>
      <c r="B6" s="23" t="s">
        <v>1</v>
      </c>
      <c r="C6" s="180">
        <v>29591849.129999999</v>
      </c>
      <c r="D6" s="237">
        <v>29390072.800000001</v>
      </c>
      <c r="E6" s="33">
        <v>26119237.690000001</v>
      </c>
      <c r="F6" s="49">
        <f>E6/D6</f>
        <v>0.88870952677599357</v>
      </c>
      <c r="G6" s="33">
        <v>24786062.329999998</v>
      </c>
      <c r="H6" s="49">
        <f>G6/D6</f>
        <v>0.84334810936569027</v>
      </c>
      <c r="I6" s="33">
        <v>2979435.8</v>
      </c>
      <c r="J6" s="172">
        <f>I6/D6</f>
        <v>0.10137558420746749</v>
      </c>
      <c r="K6" s="33">
        <v>4337896.99</v>
      </c>
      <c r="L6" s="55">
        <v>0.14935120886423847</v>
      </c>
      <c r="M6" s="243">
        <f>+I6/K6-1</f>
        <v>-0.31316123760698156</v>
      </c>
    </row>
    <row r="7" spans="1:13" ht="15" customHeight="1" x14ac:dyDescent="0.2">
      <c r="A7" s="23">
        <v>3</v>
      </c>
      <c r="B7" s="23" t="s">
        <v>2</v>
      </c>
      <c r="C7" s="180"/>
      <c r="D7" s="237"/>
      <c r="E7" s="33"/>
      <c r="F7" s="49" t="s">
        <v>135</v>
      </c>
      <c r="G7" s="33"/>
      <c r="H7" s="49" t="s">
        <v>135</v>
      </c>
      <c r="I7" s="33"/>
      <c r="J7" s="172" t="s">
        <v>135</v>
      </c>
      <c r="K7" s="33"/>
      <c r="L7" s="55" t="s">
        <v>135</v>
      </c>
      <c r="M7" s="243" t="s">
        <v>135</v>
      </c>
    </row>
    <row r="8" spans="1:13" ht="15" customHeight="1" x14ac:dyDescent="0.2">
      <c r="A8" s="25">
        <v>4</v>
      </c>
      <c r="B8" s="25" t="s">
        <v>3</v>
      </c>
      <c r="C8" s="180">
        <v>2868215.11</v>
      </c>
      <c r="D8" s="237">
        <v>3570983.11</v>
      </c>
      <c r="E8" s="33">
        <v>2811434.28</v>
      </c>
      <c r="F8" s="467">
        <f>E8/D8</f>
        <v>0.787299797673924</v>
      </c>
      <c r="G8" s="33">
        <v>2811434.28</v>
      </c>
      <c r="H8" s="467">
        <f>G8/D8</f>
        <v>0.787299797673924</v>
      </c>
      <c r="I8" s="33">
        <v>2804243.28</v>
      </c>
      <c r="J8" s="469">
        <f>I8/D8</f>
        <v>0.78528606650284605</v>
      </c>
      <c r="K8" s="35">
        <v>2600463.77</v>
      </c>
      <c r="L8" s="383">
        <v>0.97021432245300077</v>
      </c>
      <c r="M8" s="273">
        <f>+K8/I8</f>
        <v>0.92733172922143914</v>
      </c>
    </row>
    <row r="9" spans="1:13" ht="15" customHeight="1" x14ac:dyDescent="0.2">
      <c r="A9" s="9"/>
      <c r="B9" s="2" t="s">
        <v>4</v>
      </c>
      <c r="C9" s="181">
        <f>SUM(C5:C8)</f>
        <v>244658507.91</v>
      </c>
      <c r="D9" s="171">
        <f t="shared" ref="D9:I9" si="0">SUM(D5:D8)</f>
        <v>244042294.52000004</v>
      </c>
      <c r="E9" s="92">
        <f t="shared" si="0"/>
        <v>97494887.670000002</v>
      </c>
      <c r="F9" s="98">
        <f>E9/D9</f>
        <v>0.39949996315909081</v>
      </c>
      <c r="G9" s="92">
        <f t="shared" si="0"/>
        <v>95916784.670000002</v>
      </c>
      <c r="H9" s="98">
        <f>G9/D9</f>
        <v>0.39303344880712598</v>
      </c>
      <c r="I9" s="92">
        <f t="shared" si="0"/>
        <v>73773528.789999992</v>
      </c>
      <c r="J9" s="190">
        <f>I9/D9</f>
        <v>0.30229812801548633</v>
      </c>
      <c r="K9" s="92">
        <f>SUM(K5:K8)</f>
        <v>75645466.379999995</v>
      </c>
      <c r="L9" s="44">
        <v>0.31739553610167998</v>
      </c>
      <c r="M9" s="246">
        <f>+I9/K9-1</f>
        <v>-2.4746196693354316E-2</v>
      </c>
    </row>
    <row r="10" spans="1:13" ht="15" customHeight="1" x14ac:dyDescent="0.2">
      <c r="A10" s="21">
        <v>6</v>
      </c>
      <c r="B10" s="21" t="s">
        <v>5</v>
      </c>
      <c r="C10" s="180">
        <v>1549357.27</v>
      </c>
      <c r="D10" s="237">
        <v>8215305.6100000003</v>
      </c>
      <c r="E10" s="33">
        <v>3169807.04</v>
      </c>
      <c r="F10" s="510">
        <f>E10/D10</f>
        <v>0.38584164612714877</v>
      </c>
      <c r="G10" s="33">
        <v>1303240.67</v>
      </c>
      <c r="H10" s="510">
        <f>G10/D10</f>
        <v>0.15863568951271184</v>
      </c>
      <c r="I10" s="154">
        <v>36108.870000000003</v>
      </c>
      <c r="J10" s="528">
        <f>I10/D10</f>
        <v>4.3953167069094587E-3</v>
      </c>
      <c r="K10" s="154">
        <v>174117.95</v>
      </c>
      <c r="L10" s="53">
        <v>1.1398586799505978E-2</v>
      </c>
      <c r="M10" s="258">
        <f>+K10/I10</f>
        <v>4.8220271085747077</v>
      </c>
    </row>
    <row r="11" spans="1:13" ht="15" customHeight="1" x14ac:dyDescent="0.2">
      <c r="A11" s="25">
        <v>7</v>
      </c>
      <c r="B11" s="25" t="s">
        <v>6</v>
      </c>
      <c r="C11" s="180"/>
      <c r="D11" s="238"/>
      <c r="E11" s="35"/>
      <c r="F11" s="283" t="s">
        <v>135</v>
      </c>
      <c r="G11" s="155"/>
      <c r="H11" s="283" t="s">
        <v>135</v>
      </c>
      <c r="I11" s="155"/>
      <c r="J11" s="225" t="s">
        <v>135</v>
      </c>
      <c r="K11" s="155"/>
      <c r="L11" s="56"/>
      <c r="M11" s="248" t="s">
        <v>135</v>
      </c>
    </row>
    <row r="12" spans="1:13" ht="15" customHeight="1" x14ac:dyDescent="0.2">
      <c r="A12" s="9"/>
      <c r="B12" s="2" t="s">
        <v>7</v>
      </c>
      <c r="C12" s="181">
        <f>SUM(C10:C11)</f>
        <v>1549357.27</v>
      </c>
      <c r="D12" s="171">
        <f t="shared" ref="D12:I12" si="1">SUM(D10:D11)</f>
        <v>8215305.6100000003</v>
      </c>
      <c r="E12" s="92">
        <f t="shared" si="1"/>
        <v>3169807.04</v>
      </c>
      <c r="F12" s="98">
        <f>E12/D12</f>
        <v>0.38584164612714877</v>
      </c>
      <c r="G12" s="92">
        <f t="shared" si="1"/>
        <v>1303240.67</v>
      </c>
      <c r="H12" s="98">
        <f>G12/D12</f>
        <v>0.15863568951271184</v>
      </c>
      <c r="I12" s="92">
        <f t="shared" si="1"/>
        <v>36108.870000000003</v>
      </c>
      <c r="J12" s="190">
        <f>I12/D12</f>
        <v>4.3953167069094587E-3</v>
      </c>
      <c r="K12" s="92">
        <f>SUM(K10:K11)</f>
        <v>174117.95</v>
      </c>
      <c r="L12" s="44">
        <v>1.0999999999999999E-2</v>
      </c>
      <c r="M12" s="246">
        <f>+I12/K12-1</f>
        <v>-0.79261833716742014</v>
      </c>
    </row>
    <row r="13" spans="1:13" ht="15" customHeight="1" x14ac:dyDescent="0.2">
      <c r="A13" s="21">
        <v>8</v>
      </c>
      <c r="B13" s="21" t="s">
        <v>8</v>
      </c>
      <c r="C13" s="178"/>
      <c r="D13" s="236"/>
      <c r="E13" s="31"/>
      <c r="F13" s="94" t="s">
        <v>135</v>
      </c>
      <c r="G13" s="31"/>
      <c r="H13" s="94" t="s">
        <v>135</v>
      </c>
      <c r="I13" s="31"/>
      <c r="J13" s="255" t="s">
        <v>135</v>
      </c>
      <c r="K13" s="31"/>
      <c r="L13" s="57" t="s">
        <v>135</v>
      </c>
      <c r="M13" s="247" t="s">
        <v>135</v>
      </c>
    </row>
    <row r="14" spans="1:13" ht="15" customHeight="1" x14ac:dyDescent="0.2">
      <c r="A14" s="25">
        <v>9</v>
      </c>
      <c r="B14" s="25" t="s">
        <v>9</v>
      </c>
      <c r="C14" s="180"/>
      <c r="D14" s="238"/>
      <c r="E14" s="35"/>
      <c r="F14" s="50" t="s">
        <v>135</v>
      </c>
      <c r="G14" s="35"/>
      <c r="H14" s="50" t="s">
        <v>135</v>
      </c>
      <c r="I14" s="35"/>
      <c r="J14" s="256" t="s">
        <v>135</v>
      </c>
      <c r="K14" s="35"/>
      <c r="L14" s="56" t="s">
        <v>135</v>
      </c>
      <c r="M14" s="248" t="s">
        <v>135</v>
      </c>
    </row>
    <row r="15" spans="1:13" ht="15" customHeight="1" thickBot="1" x14ac:dyDescent="0.25">
      <c r="A15" s="9"/>
      <c r="B15" s="2" t="s">
        <v>10</v>
      </c>
      <c r="C15" s="181">
        <f>SUM(C13:C14)</f>
        <v>0</v>
      </c>
      <c r="D15" s="171">
        <f t="shared" ref="D15:I15" si="2">SUM(D13:D14)</f>
        <v>0</v>
      </c>
      <c r="E15" s="92">
        <f t="shared" si="2"/>
        <v>0</v>
      </c>
      <c r="F15" s="98" t="s">
        <v>135</v>
      </c>
      <c r="G15" s="92">
        <f t="shared" si="2"/>
        <v>0</v>
      </c>
      <c r="H15" s="62" t="s">
        <v>135</v>
      </c>
      <c r="I15" s="92">
        <f t="shared" si="2"/>
        <v>0</v>
      </c>
      <c r="J15" s="257" t="s">
        <v>135</v>
      </c>
      <c r="K15" s="92">
        <f>SUM(K13:K14)</f>
        <v>0</v>
      </c>
      <c r="L15" s="107" t="s">
        <v>135</v>
      </c>
      <c r="M15" s="249" t="s">
        <v>135</v>
      </c>
    </row>
    <row r="16" spans="1:13" s="6" customFormat="1" ht="19.5" customHeight="1" thickBot="1" x14ac:dyDescent="0.25">
      <c r="A16" s="5"/>
      <c r="B16" s="4" t="s">
        <v>11</v>
      </c>
      <c r="C16" s="182">
        <f>+C9+C12+C15</f>
        <v>246207865.18000001</v>
      </c>
      <c r="D16" s="173">
        <f t="shared" ref="D16:I16" si="3">+D9+D12+D15</f>
        <v>252257600.13000005</v>
      </c>
      <c r="E16" s="174">
        <f t="shared" si="3"/>
        <v>100664694.71000001</v>
      </c>
      <c r="F16" s="202">
        <f>E16/D16</f>
        <v>0.39905515099692862</v>
      </c>
      <c r="G16" s="174">
        <f t="shared" si="3"/>
        <v>97220025.340000004</v>
      </c>
      <c r="H16" s="202">
        <f>G16/D16</f>
        <v>0.38539978692375576</v>
      </c>
      <c r="I16" s="174">
        <f t="shared" si="3"/>
        <v>73809637.659999996</v>
      </c>
      <c r="J16" s="194">
        <f>I16/D16</f>
        <v>0.29259628896002526</v>
      </c>
      <c r="K16" s="165">
        <f>K9+K12+K15</f>
        <v>75819584.329999998</v>
      </c>
      <c r="L16" s="211">
        <v>0.29899999999999999</v>
      </c>
      <c r="M16" s="250">
        <f>+I16/K16-1</f>
        <v>-2.6509597589612688E-2</v>
      </c>
    </row>
    <row r="20" spans="5:5" x14ac:dyDescent="0.2">
      <c r="E20" s="201"/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O35"/>
  <sheetViews>
    <sheetView zoomScaleNormal="100" workbookViewId="0">
      <selection activeCell="N35" sqref="N3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140625" style="105" bestFit="1" customWidth="1"/>
  </cols>
  <sheetData>
    <row r="2" spans="1:15" ht="15" x14ac:dyDescent="0.25">
      <c r="B2" s="7" t="s">
        <v>132</v>
      </c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s="6" customFormat="1" ht="19.5" customHeigh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">
      <c r="D14"/>
      <c r="E14"/>
      <c r="F14"/>
      <c r="G14"/>
      <c r="H14"/>
      <c r="I14"/>
      <c r="J14"/>
      <c r="K14"/>
      <c r="L14"/>
      <c r="M14"/>
    </row>
    <row r="15" spans="1:15" x14ac:dyDescent="0.2">
      <c r="D15"/>
      <c r="E15"/>
      <c r="F15"/>
      <c r="G15"/>
      <c r="H15"/>
      <c r="I15"/>
      <c r="J15"/>
      <c r="K15"/>
      <c r="L15"/>
      <c r="M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s="105" customFormat="1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x14ac:dyDescent="0.2">
      <c r="D19"/>
      <c r="E19"/>
      <c r="F19"/>
      <c r="G19"/>
      <c r="H19"/>
      <c r="I19"/>
      <c r="J19"/>
      <c r="K19"/>
      <c r="L19"/>
      <c r="M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</sheetData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92D050"/>
  </sheetPr>
  <dimension ref="A1:M20"/>
  <sheetViews>
    <sheetView zoomScaleNormal="100" workbookViewId="0">
      <selection activeCell="F22" sqref="F2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5" customWidth="1"/>
    <col min="7" max="7" width="11.42578125" style="47"/>
    <col min="8" max="8" width="6.28515625" style="105" customWidth="1"/>
    <col min="9" max="9" width="11.42578125" style="47"/>
    <col min="10" max="10" width="6.28515625" style="105" customWidth="1"/>
    <col min="11" max="11" width="11.42578125" style="47"/>
    <col min="12" max="12" width="6.28515625" style="105" customWidth="1"/>
    <col min="13" max="13" width="8.140625" style="105" bestFit="1" customWidth="1"/>
    <col min="14" max="14" width="4.42578125" customWidth="1"/>
  </cols>
  <sheetData>
    <row r="1" spans="1:13" ht="15.75" thickBot="1" x14ac:dyDescent="0.3">
      <c r="A1" s="7" t="s">
        <v>437</v>
      </c>
    </row>
    <row r="2" spans="1:13" x14ac:dyDescent="0.2">
      <c r="A2" s="8" t="s">
        <v>20</v>
      </c>
      <c r="C2" s="183" t="s">
        <v>501</v>
      </c>
      <c r="D2" s="588" t="s">
        <v>568</v>
      </c>
      <c r="E2" s="586"/>
      <c r="F2" s="586"/>
      <c r="G2" s="586"/>
      <c r="H2" s="586"/>
      <c r="I2" s="586"/>
      <c r="J2" s="587"/>
      <c r="K2" s="582" t="s">
        <v>569</v>
      </c>
      <c r="L2" s="583"/>
      <c r="M2" s="228"/>
    </row>
    <row r="3" spans="1:13" x14ac:dyDescent="0.2">
      <c r="C3" s="176">
        <v>1</v>
      </c>
      <c r="D3" s="253">
        <v>2</v>
      </c>
      <c r="E3" s="251">
        <v>3</v>
      </c>
      <c r="F3" s="96" t="s">
        <v>39</v>
      </c>
      <c r="G3" s="251">
        <v>4</v>
      </c>
      <c r="H3" s="96" t="s">
        <v>40</v>
      </c>
      <c r="I3" s="251">
        <v>5</v>
      </c>
      <c r="J3" s="167" t="s">
        <v>41</v>
      </c>
      <c r="K3" s="251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7" t="s">
        <v>13</v>
      </c>
      <c r="D4" s="254" t="s">
        <v>14</v>
      </c>
      <c r="E4" s="252" t="s">
        <v>15</v>
      </c>
      <c r="F4" s="97" t="s">
        <v>18</v>
      </c>
      <c r="G4" s="252" t="s">
        <v>16</v>
      </c>
      <c r="H4" s="97" t="s">
        <v>18</v>
      </c>
      <c r="I4" s="252" t="s">
        <v>17</v>
      </c>
      <c r="J4" s="128" t="s">
        <v>18</v>
      </c>
      <c r="K4" s="252" t="s">
        <v>17</v>
      </c>
      <c r="L4" s="12" t="s">
        <v>18</v>
      </c>
      <c r="M4" s="158" t="s">
        <v>539</v>
      </c>
    </row>
    <row r="5" spans="1:13" ht="15" customHeight="1" x14ac:dyDescent="0.2">
      <c r="A5" s="21">
        <v>1</v>
      </c>
      <c r="B5" s="21" t="s">
        <v>0</v>
      </c>
      <c r="C5" s="179">
        <v>8069693.5999999996</v>
      </c>
      <c r="D5" s="237">
        <v>8894679.0399999991</v>
      </c>
      <c r="E5" s="33">
        <v>3100678</v>
      </c>
      <c r="F5" s="49">
        <f>E5/D5</f>
        <v>0.34859920026973795</v>
      </c>
      <c r="G5" s="33">
        <v>3064018</v>
      </c>
      <c r="H5" s="49">
        <f>G5/D5</f>
        <v>0.34447763502436624</v>
      </c>
      <c r="I5" s="33">
        <v>3064018</v>
      </c>
      <c r="J5" s="172">
        <f>I5/D5</f>
        <v>0.34447763502436624</v>
      </c>
      <c r="K5" s="31">
        <v>2827535.85</v>
      </c>
      <c r="L5" s="53">
        <v>0.33754093818287384</v>
      </c>
      <c r="M5" s="242">
        <f>+I5/K5-1</f>
        <v>8.3635420573005215E-2</v>
      </c>
    </row>
    <row r="6" spans="1:13" ht="15" customHeight="1" x14ac:dyDescent="0.2">
      <c r="A6" s="23">
        <v>2</v>
      </c>
      <c r="B6" s="23" t="s">
        <v>1</v>
      </c>
      <c r="C6" s="179">
        <v>6261542.29</v>
      </c>
      <c r="D6" s="237">
        <v>7230841</v>
      </c>
      <c r="E6" s="33">
        <v>5229978</v>
      </c>
      <c r="F6" s="49">
        <f>E6/D6</f>
        <v>0.72328765077257262</v>
      </c>
      <c r="G6" s="33">
        <v>4484344</v>
      </c>
      <c r="H6" s="49">
        <f>G6/D6</f>
        <v>0.62016907853457159</v>
      </c>
      <c r="I6" s="33">
        <v>1500987</v>
      </c>
      <c r="J6" s="172">
        <f>I6/D6</f>
        <v>0.2075812481563348</v>
      </c>
      <c r="K6" s="33">
        <v>1467630.93</v>
      </c>
      <c r="L6" s="55">
        <v>0.27872273384092427</v>
      </c>
      <c r="M6" s="243">
        <f>+I6/K6-1</f>
        <v>2.2727832534845893E-2</v>
      </c>
    </row>
    <row r="7" spans="1:13" ht="15" customHeight="1" x14ac:dyDescent="0.2">
      <c r="A7" s="23">
        <v>3</v>
      </c>
      <c r="B7" s="23" t="s">
        <v>2</v>
      </c>
      <c r="C7" s="179"/>
      <c r="D7" s="237"/>
      <c r="E7" s="33"/>
      <c r="F7" s="49" t="s">
        <v>135</v>
      </c>
      <c r="G7" s="33"/>
      <c r="H7" s="49" t="s">
        <v>135</v>
      </c>
      <c r="I7" s="33"/>
      <c r="J7" s="172" t="s">
        <v>135</v>
      </c>
      <c r="K7" s="33"/>
      <c r="L7" s="55" t="s">
        <v>135</v>
      </c>
      <c r="M7" s="244" t="s">
        <v>135</v>
      </c>
    </row>
    <row r="8" spans="1:13" ht="15" customHeight="1" x14ac:dyDescent="0.2">
      <c r="A8" s="25">
        <v>4</v>
      </c>
      <c r="B8" s="25" t="s">
        <v>3</v>
      </c>
      <c r="C8" s="179">
        <v>28344074.559999999</v>
      </c>
      <c r="D8" s="237">
        <v>29645202</v>
      </c>
      <c r="E8" s="33">
        <v>28172938</v>
      </c>
      <c r="F8" s="467">
        <f>E8/D8</f>
        <v>0.95033719115828597</v>
      </c>
      <c r="G8" s="33">
        <v>28072938</v>
      </c>
      <c r="H8" s="467">
        <f>G8/D8</f>
        <v>0.94696396401684158</v>
      </c>
      <c r="I8" s="33">
        <v>9851875</v>
      </c>
      <c r="J8" s="469">
        <f>I8/D8</f>
        <v>0.33232612144116946</v>
      </c>
      <c r="K8" s="35">
        <v>8998110.3300000001</v>
      </c>
      <c r="L8" s="383">
        <v>0.34201662569944602</v>
      </c>
      <c r="M8" s="545">
        <f>+K8/I8</f>
        <v>0.91333987997208654</v>
      </c>
    </row>
    <row r="9" spans="1:13" ht="15" customHeight="1" x14ac:dyDescent="0.2">
      <c r="A9" s="9"/>
      <c r="B9" s="2" t="s">
        <v>4</v>
      </c>
      <c r="C9" s="181">
        <f>SUM(C5:C8)</f>
        <v>42675310.450000003</v>
      </c>
      <c r="D9" s="171">
        <f t="shared" ref="D9:I9" si="0">SUM(D5:D8)</f>
        <v>45770722.039999999</v>
      </c>
      <c r="E9" s="92">
        <f t="shared" si="0"/>
        <v>36503594</v>
      </c>
      <c r="F9" s="98">
        <f>E9/D9</f>
        <v>0.79753153048577075</v>
      </c>
      <c r="G9" s="92">
        <f t="shared" si="0"/>
        <v>35621300</v>
      </c>
      <c r="H9" s="98">
        <f>G9/D9</f>
        <v>0.77825514679164975</v>
      </c>
      <c r="I9" s="92">
        <f t="shared" si="0"/>
        <v>14416880</v>
      </c>
      <c r="J9" s="190">
        <f>I9/D9</f>
        <v>0.31498039264927447</v>
      </c>
      <c r="K9" s="92">
        <f>SUM(K5:K8)</f>
        <v>13293277.109999999</v>
      </c>
      <c r="L9" s="44">
        <v>0.33273610387587449</v>
      </c>
      <c r="M9" s="162">
        <f>+I9/K9-1</f>
        <v>8.452414560400312E-2</v>
      </c>
    </row>
    <row r="10" spans="1:13" ht="15" customHeight="1" x14ac:dyDescent="0.2">
      <c r="A10" s="21">
        <v>6</v>
      </c>
      <c r="B10" s="21" t="s">
        <v>5</v>
      </c>
      <c r="C10" s="179">
        <v>548825</v>
      </c>
      <c r="D10" s="237">
        <v>1906059</v>
      </c>
      <c r="E10" s="31">
        <v>1681138</v>
      </c>
      <c r="F10" s="49">
        <f>E10/D10</f>
        <v>0.88199683220718772</v>
      </c>
      <c r="G10" s="31">
        <v>1681138</v>
      </c>
      <c r="H10" s="49">
        <f>G10/D10</f>
        <v>0.88199683220718772</v>
      </c>
      <c r="I10" s="31">
        <v>1132313</v>
      </c>
      <c r="J10" s="172">
        <f>I10/D10</f>
        <v>0.59405978513781577</v>
      </c>
      <c r="K10" s="154">
        <v>573872.93000000005</v>
      </c>
      <c r="L10" s="53">
        <v>0.12094642268591514</v>
      </c>
      <c r="M10" s="242">
        <f>+K10/I10</f>
        <v>0.50681474998520737</v>
      </c>
    </row>
    <row r="11" spans="1:13" ht="15" customHeight="1" x14ac:dyDescent="0.2">
      <c r="A11" s="25">
        <v>7</v>
      </c>
      <c r="B11" s="25" t="s">
        <v>6</v>
      </c>
      <c r="C11" s="179">
        <v>6844993</v>
      </c>
      <c r="D11" s="237">
        <v>9814993</v>
      </c>
      <c r="E11" s="35">
        <v>3647507</v>
      </c>
      <c r="F11" s="86">
        <f>E11/D11</f>
        <v>0.37162604191363152</v>
      </c>
      <c r="G11" s="60">
        <v>3647507</v>
      </c>
      <c r="H11" s="86">
        <f>G11/D11</f>
        <v>0.37162604191363152</v>
      </c>
      <c r="I11" s="60">
        <v>3647507</v>
      </c>
      <c r="J11" s="193">
        <f>I11/D11</f>
        <v>0.37162604191363152</v>
      </c>
      <c r="K11" s="155">
        <v>0</v>
      </c>
      <c r="L11" s="383">
        <v>0</v>
      </c>
      <c r="M11" s="242"/>
    </row>
    <row r="12" spans="1:13" ht="15" customHeight="1" x14ac:dyDescent="0.2">
      <c r="A12" s="9"/>
      <c r="B12" s="2" t="s">
        <v>7</v>
      </c>
      <c r="C12" s="181">
        <f>SUM(C10:C11)</f>
        <v>7393818</v>
      </c>
      <c r="D12" s="171">
        <f t="shared" ref="D12:I12" si="1">SUM(D10:D11)</f>
        <v>11721052</v>
      </c>
      <c r="E12" s="92">
        <f t="shared" si="1"/>
        <v>5328645</v>
      </c>
      <c r="F12" s="98">
        <f>E12/D12</f>
        <v>0.45462173531863864</v>
      </c>
      <c r="G12" s="92">
        <f t="shared" si="1"/>
        <v>5328645</v>
      </c>
      <c r="H12" s="98">
        <f>G12/D12</f>
        <v>0.45462173531863864</v>
      </c>
      <c r="I12" s="92">
        <f t="shared" si="1"/>
        <v>4779820</v>
      </c>
      <c r="J12" s="190">
        <f>I12/D12</f>
        <v>0.40779786660787787</v>
      </c>
      <c r="K12" s="92">
        <f>SUM(K10:K11)</f>
        <v>573872.93000000005</v>
      </c>
      <c r="L12" s="44">
        <v>4.9426955356290644E-2</v>
      </c>
      <c r="M12" s="246">
        <f>+K12/I12</f>
        <v>0.12006161947521038</v>
      </c>
    </row>
    <row r="13" spans="1:13" ht="15" customHeight="1" x14ac:dyDescent="0.2">
      <c r="A13" s="21">
        <v>8</v>
      </c>
      <c r="B13" s="21" t="s">
        <v>8</v>
      </c>
      <c r="C13" s="178"/>
      <c r="D13" s="236"/>
      <c r="E13" s="31"/>
      <c r="F13" s="28" t="s">
        <v>135</v>
      </c>
      <c r="G13" s="31"/>
      <c r="H13" s="28" t="s">
        <v>135</v>
      </c>
      <c r="I13" s="31"/>
      <c r="J13" s="260" t="s">
        <v>135</v>
      </c>
      <c r="K13" s="31"/>
      <c r="L13" s="57" t="s">
        <v>135</v>
      </c>
      <c r="M13" s="247" t="s">
        <v>135</v>
      </c>
    </row>
    <row r="14" spans="1:13" ht="15" customHeight="1" x14ac:dyDescent="0.2">
      <c r="A14" s="25">
        <v>9</v>
      </c>
      <c r="B14" s="25" t="s">
        <v>9</v>
      </c>
      <c r="C14" s="180"/>
      <c r="D14" s="238"/>
      <c r="E14" s="35"/>
      <c r="F14" s="29" t="s">
        <v>135</v>
      </c>
      <c r="G14" s="35"/>
      <c r="H14" s="29" t="s">
        <v>135</v>
      </c>
      <c r="I14" s="35"/>
      <c r="J14" s="261" t="s">
        <v>135</v>
      </c>
      <c r="K14" s="35"/>
      <c r="L14" s="56" t="s">
        <v>135</v>
      </c>
      <c r="M14" s="248" t="s">
        <v>135</v>
      </c>
    </row>
    <row r="15" spans="1:13" ht="15" customHeight="1" thickBot="1" x14ac:dyDescent="0.25">
      <c r="A15" s="9"/>
      <c r="B15" s="2" t="s">
        <v>10</v>
      </c>
      <c r="C15" s="181">
        <f>SUM(C13:C14)</f>
        <v>0</v>
      </c>
      <c r="D15" s="171">
        <f t="shared" ref="D15:I15" si="2">SUM(D13:D14)</f>
        <v>0</v>
      </c>
      <c r="E15" s="92">
        <f t="shared" si="2"/>
        <v>0</v>
      </c>
      <c r="F15" s="262" t="s">
        <v>135</v>
      </c>
      <c r="G15" s="92">
        <f t="shared" si="2"/>
        <v>0</v>
      </c>
      <c r="H15" s="262" t="s">
        <v>135</v>
      </c>
      <c r="I15" s="92">
        <f t="shared" si="2"/>
        <v>0</v>
      </c>
      <c r="J15" s="263" t="s">
        <v>135</v>
      </c>
      <c r="K15" s="92">
        <f>SUM(K13:K14)</f>
        <v>0</v>
      </c>
      <c r="L15" s="107" t="s">
        <v>135</v>
      </c>
      <c r="M15" s="249" t="s">
        <v>135</v>
      </c>
    </row>
    <row r="16" spans="1:13" s="6" customFormat="1" ht="19.5" customHeight="1" thickBot="1" x14ac:dyDescent="0.25">
      <c r="A16" s="5"/>
      <c r="B16" s="4" t="s">
        <v>11</v>
      </c>
      <c r="C16" s="182">
        <f>+C9+C12+C15</f>
        <v>50069128.450000003</v>
      </c>
      <c r="D16" s="173">
        <f t="shared" ref="D16:I16" si="3">+D9+D12+D15</f>
        <v>57491774.039999999</v>
      </c>
      <c r="E16" s="174">
        <f t="shared" si="3"/>
        <v>41832239</v>
      </c>
      <c r="F16" s="202">
        <f>E16/D16</f>
        <v>0.72762129362880934</v>
      </c>
      <c r="G16" s="174">
        <f t="shared" si="3"/>
        <v>40949945</v>
      </c>
      <c r="H16" s="202">
        <f>G16/D16</f>
        <v>0.71227485468632445</v>
      </c>
      <c r="I16" s="174">
        <f t="shared" si="3"/>
        <v>19196700</v>
      </c>
      <c r="J16" s="194">
        <f>I16/D16</f>
        <v>0.33390342045531357</v>
      </c>
      <c r="K16" s="165">
        <f>K9+K12+K15</f>
        <v>13867150.039999999</v>
      </c>
      <c r="L16" s="211">
        <v>0.26900000000000002</v>
      </c>
      <c r="M16" s="250">
        <f>+I16/K16-1</f>
        <v>0.38432914799557483</v>
      </c>
    </row>
    <row r="20" spans="5:5" x14ac:dyDescent="0.2">
      <c r="E20" s="201"/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
&amp;R&amp;"Arial,Negreta"&amp;8&amp;K03+000Direcció de Pressupostos i Política Fiscal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0"/>
  <sheetViews>
    <sheetView zoomScaleNormal="100" workbookViewId="0">
      <selection activeCell="J38" sqref="J3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5" customWidth="1"/>
    <col min="7" max="7" width="11.42578125" style="47"/>
    <col min="8" max="8" width="6.28515625" style="105" customWidth="1"/>
    <col min="9" max="9" width="11.42578125" style="47"/>
    <col min="10" max="10" width="6.28515625" style="105" customWidth="1"/>
    <col min="11" max="11" width="11.42578125" style="47"/>
    <col min="12" max="12" width="6.28515625" style="105" customWidth="1"/>
    <col min="13" max="13" width="8.140625" style="105" bestFit="1" customWidth="1"/>
    <col min="14" max="14" width="4.42578125" customWidth="1"/>
  </cols>
  <sheetData>
    <row r="1" spans="1:13" ht="15" x14ac:dyDescent="0.25">
      <c r="A1" s="7" t="s">
        <v>437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20" spans="5:5" x14ac:dyDescent="0.2">
      <c r="E20" s="201"/>
    </row>
  </sheetData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
&amp;R&amp;"Arial,Negreta"&amp;8&amp;K03+000Direcció de Pressupostos i Política Fiscal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92D050"/>
  </sheetPr>
  <dimension ref="A1:M20"/>
  <sheetViews>
    <sheetView zoomScaleNormal="100" workbookViewId="0">
      <selection activeCell="L17" sqref="L17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" style="105" bestFit="1" customWidth="1"/>
  </cols>
  <sheetData>
    <row r="1" spans="1:13" ht="15.75" thickBot="1" x14ac:dyDescent="0.3">
      <c r="A1" s="7" t="s">
        <v>131</v>
      </c>
    </row>
    <row r="2" spans="1:13" x14ac:dyDescent="0.2">
      <c r="A2" s="8" t="s">
        <v>20</v>
      </c>
      <c r="C2" s="183" t="s">
        <v>501</v>
      </c>
      <c r="D2" s="588" t="s">
        <v>568</v>
      </c>
      <c r="E2" s="586"/>
      <c r="F2" s="586"/>
      <c r="G2" s="586"/>
      <c r="H2" s="586"/>
      <c r="I2" s="586"/>
      <c r="J2" s="587"/>
      <c r="K2" s="582" t="s">
        <v>569</v>
      </c>
      <c r="L2" s="583"/>
      <c r="M2" s="228"/>
    </row>
    <row r="3" spans="1:13" x14ac:dyDescent="0.2">
      <c r="C3" s="176">
        <v>1</v>
      </c>
      <c r="D3" s="253">
        <v>2</v>
      </c>
      <c r="E3" s="251">
        <v>3</v>
      </c>
      <c r="F3" s="96" t="s">
        <v>39</v>
      </c>
      <c r="G3" s="251">
        <v>4</v>
      </c>
      <c r="H3" s="96" t="s">
        <v>40</v>
      </c>
      <c r="I3" s="251">
        <v>5</v>
      </c>
      <c r="J3" s="167" t="s">
        <v>41</v>
      </c>
      <c r="K3" s="251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7" t="s">
        <v>13</v>
      </c>
      <c r="D4" s="254" t="s">
        <v>14</v>
      </c>
      <c r="E4" s="252" t="s">
        <v>15</v>
      </c>
      <c r="F4" s="97" t="s">
        <v>18</v>
      </c>
      <c r="G4" s="252" t="s">
        <v>16</v>
      </c>
      <c r="H4" s="97" t="s">
        <v>18</v>
      </c>
      <c r="I4" s="252" t="s">
        <v>17</v>
      </c>
      <c r="J4" s="128" t="s">
        <v>18</v>
      </c>
      <c r="K4" s="252" t="s">
        <v>17</v>
      </c>
      <c r="L4" s="12" t="s">
        <v>18</v>
      </c>
      <c r="M4" s="158" t="s">
        <v>539</v>
      </c>
    </row>
    <row r="5" spans="1:13" ht="15" customHeight="1" x14ac:dyDescent="0.2">
      <c r="A5" s="21">
        <v>1</v>
      </c>
      <c r="B5" s="21" t="s">
        <v>0</v>
      </c>
      <c r="C5" s="180">
        <v>2340875.96</v>
      </c>
      <c r="D5" s="238">
        <v>2456006.2400000002</v>
      </c>
      <c r="E5" s="35">
        <v>817073</v>
      </c>
      <c r="F5" s="49">
        <f>E5/D5</f>
        <v>0.33268360099931993</v>
      </c>
      <c r="G5" s="35">
        <v>817073</v>
      </c>
      <c r="H5" s="49">
        <f>G5/D5</f>
        <v>0.33268360099931993</v>
      </c>
      <c r="I5" s="35">
        <v>817073</v>
      </c>
      <c r="J5" s="172">
        <f>I5/D5</f>
        <v>0.33268360099931993</v>
      </c>
      <c r="K5" s="31">
        <v>1029047.76</v>
      </c>
      <c r="L5" s="53">
        <v>0.32896426093864495</v>
      </c>
      <c r="M5" s="242">
        <f>+I5/K5-1</f>
        <v>-0.20599117770782571</v>
      </c>
    </row>
    <row r="6" spans="1:13" ht="15" customHeight="1" x14ac:dyDescent="0.2">
      <c r="A6" s="23">
        <v>2</v>
      </c>
      <c r="B6" s="23" t="s">
        <v>1</v>
      </c>
      <c r="C6" s="180">
        <v>191288596.02000001</v>
      </c>
      <c r="D6" s="238">
        <v>190358875</v>
      </c>
      <c r="E6" s="35">
        <v>187142442</v>
      </c>
      <c r="F6" s="49">
        <f>E6/D6</f>
        <v>0.98310331997917089</v>
      </c>
      <c r="G6" s="35">
        <v>187079494</v>
      </c>
      <c r="H6" s="49">
        <f>G6/D6</f>
        <v>0.98277263931088055</v>
      </c>
      <c r="I6" s="35">
        <v>26282900</v>
      </c>
      <c r="J6" s="172">
        <f>I6/D6</f>
        <v>0.13807026333812911</v>
      </c>
      <c r="K6" s="33">
        <v>26539460.5</v>
      </c>
      <c r="L6" s="55">
        <v>0.14860381794788524</v>
      </c>
      <c r="M6" s="242">
        <f>+K6/I6</f>
        <v>1.0097614989213519</v>
      </c>
    </row>
    <row r="7" spans="1:13" ht="15" customHeight="1" x14ac:dyDescent="0.2">
      <c r="A7" s="23">
        <v>3</v>
      </c>
      <c r="B7" s="23" t="s">
        <v>2</v>
      </c>
      <c r="C7" s="180"/>
      <c r="D7" s="238"/>
      <c r="E7" s="35"/>
      <c r="F7" s="49" t="s">
        <v>135</v>
      </c>
      <c r="G7" s="35"/>
      <c r="H7" s="49" t="s">
        <v>135</v>
      </c>
      <c r="I7" s="35"/>
      <c r="J7" s="172" t="s">
        <v>135</v>
      </c>
      <c r="K7" s="33"/>
      <c r="L7" s="55" t="s">
        <v>135</v>
      </c>
      <c r="M7" s="244" t="s">
        <v>135</v>
      </c>
    </row>
    <row r="8" spans="1:13" ht="15" customHeight="1" x14ac:dyDescent="0.2">
      <c r="A8" s="25">
        <v>4</v>
      </c>
      <c r="B8" s="25" t="s">
        <v>3</v>
      </c>
      <c r="C8" s="180">
        <v>116273475.31</v>
      </c>
      <c r="D8" s="238">
        <v>116878320</v>
      </c>
      <c r="E8" s="35">
        <v>111566805</v>
      </c>
      <c r="F8" s="467">
        <f>E8/D8</f>
        <v>0.95455517327764461</v>
      </c>
      <c r="G8" s="35">
        <v>111491804.69</v>
      </c>
      <c r="H8" s="467">
        <f>G8/D8</f>
        <v>0.95391347762356604</v>
      </c>
      <c r="I8" s="35">
        <v>30414750</v>
      </c>
      <c r="J8" s="469">
        <f>I8/D8</f>
        <v>0.2602257629986468</v>
      </c>
      <c r="K8" s="35">
        <v>36310070.619999997</v>
      </c>
      <c r="L8" s="383">
        <v>0.28456648363290682</v>
      </c>
      <c r="M8" s="273">
        <f>+I8/K8-1</f>
        <v>-0.16236048345091314</v>
      </c>
    </row>
    <row r="9" spans="1:13" ht="15" customHeight="1" x14ac:dyDescent="0.2">
      <c r="A9" s="9"/>
      <c r="B9" s="2" t="s">
        <v>4</v>
      </c>
      <c r="C9" s="181">
        <f>SUM(C5:C8)</f>
        <v>309902947.29000002</v>
      </c>
      <c r="D9" s="171">
        <f t="shared" ref="D9:I9" si="0">SUM(D5:D8)</f>
        <v>309693201.24000001</v>
      </c>
      <c r="E9" s="92">
        <f t="shared" si="0"/>
        <v>299526320</v>
      </c>
      <c r="F9" s="98">
        <f>E9/D9</f>
        <v>0.96717111903234487</v>
      </c>
      <c r="G9" s="92">
        <f t="shared" si="0"/>
        <v>299388371.69</v>
      </c>
      <c r="H9" s="98">
        <f>G9/D9</f>
        <v>0.96672568364839828</v>
      </c>
      <c r="I9" s="92">
        <f t="shared" si="0"/>
        <v>57514723</v>
      </c>
      <c r="J9" s="190">
        <f>I9/D9</f>
        <v>0.18571516187540829</v>
      </c>
      <c r="K9" s="92">
        <f>SUM(K5:K8)</f>
        <v>63878578.879999995</v>
      </c>
      <c r="L9" s="44">
        <v>0.20651423548949002</v>
      </c>
      <c r="M9" s="246">
        <f>+I9/K9-1</f>
        <v>-9.9624255761151304E-2</v>
      </c>
    </row>
    <row r="10" spans="1:13" ht="15" customHeight="1" x14ac:dyDescent="0.2">
      <c r="A10" s="21">
        <v>6</v>
      </c>
      <c r="B10" s="21" t="s">
        <v>5</v>
      </c>
      <c r="C10" s="180">
        <v>725157.47</v>
      </c>
      <c r="D10" s="238">
        <v>1089903</v>
      </c>
      <c r="E10" s="31">
        <v>79002</v>
      </c>
      <c r="F10" s="49">
        <f>E10/D10</f>
        <v>7.2485349613681221E-2</v>
      </c>
      <c r="G10" s="154">
        <v>54002</v>
      </c>
      <c r="H10" s="49">
        <f>G10/D10</f>
        <v>4.9547528541530758E-2</v>
      </c>
      <c r="I10" s="154">
        <v>0</v>
      </c>
      <c r="J10" s="172">
        <f>I10/D10</f>
        <v>0</v>
      </c>
      <c r="K10" s="154">
        <v>68074.039999999994</v>
      </c>
      <c r="L10" s="53">
        <v>2.5199319712792035E-2</v>
      </c>
      <c r="M10" s="258">
        <v>0</v>
      </c>
    </row>
    <row r="11" spans="1:13" ht="15" customHeight="1" x14ac:dyDescent="0.2">
      <c r="A11" s="25">
        <v>7</v>
      </c>
      <c r="B11" s="25" t="s">
        <v>6</v>
      </c>
      <c r="C11" s="180"/>
      <c r="D11" s="238"/>
      <c r="E11" s="35"/>
      <c r="F11" s="50" t="s">
        <v>135</v>
      </c>
      <c r="G11" s="155"/>
      <c r="H11" s="50" t="s">
        <v>135</v>
      </c>
      <c r="I11" s="155"/>
      <c r="J11" s="256">
        <v>0</v>
      </c>
      <c r="K11" s="155"/>
      <c r="L11" s="56" t="s">
        <v>135</v>
      </c>
      <c r="M11" s="258">
        <v>0</v>
      </c>
    </row>
    <row r="12" spans="1:13" ht="15" customHeight="1" x14ac:dyDescent="0.2">
      <c r="A12" s="9"/>
      <c r="B12" s="2" t="s">
        <v>7</v>
      </c>
      <c r="C12" s="181">
        <f>SUM(C10:C11)</f>
        <v>725157.47</v>
      </c>
      <c r="D12" s="171">
        <f t="shared" ref="D12:I12" si="1">SUM(D10:D11)</f>
        <v>1089903</v>
      </c>
      <c r="E12" s="92">
        <f t="shared" si="1"/>
        <v>79002</v>
      </c>
      <c r="F12" s="98">
        <f>E12/D12</f>
        <v>7.2485349613681221E-2</v>
      </c>
      <c r="G12" s="92">
        <f t="shared" si="1"/>
        <v>54002</v>
      </c>
      <c r="H12" s="98">
        <f>G12/D12</f>
        <v>4.9547528541530758E-2</v>
      </c>
      <c r="I12" s="92">
        <f t="shared" si="1"/>
        <v>0</v>
      </c>
      <c r="J12" s="190">
        <f>I12/D12</f>
        <v>0</v>
      </c>
      <c r="K12" s="92">
        <f>SUM(K10:K11)</f>
        <v>68074.039999999994</v>
      </c>
      <c r="L12" s="44">
        <v>2.5199319712792035E-2</v>
      </c>
      <c r="M12" s="259" t="s">
        <v>135</v>
      </c>
    </row>
    <row r="13" spans="1:13" ht="15" customHeight="1" x14ac:dyDescent="0.2">
      <c r="A13" s="21">
        <v>8</v>
      </c>
      <c r="B13" s="21" t="s">
        <v>8</v>
      </c>
      <c r="C13" s="178">
        <v>0</v>
      </c>
      <c r="D13" s="236"/>
      <c r="E13" s="31"/>
      <c r="F13" s="94" t="s">
        <v>135</v>
      </c>
      <c r="G13" s="31"/>
      <c r="H13" s="94" t="s">
        <v>135</v>
      </c>
      <c r="I13" s="31"/>
      <c r="J13" s="255" t="s">
        <v>135</v>
      </c>
      <c r="K13" s="31"/>
      <c r="L13" s="57" t="s">
        <v>135</v>
      </c>
      <c r="M13" s="247" t="s">
        <v>135</v>
      </c>
    </row>
    <row r="14" spans="1:13" ht="15" customHeight="1" x14ac:dyDescent="0.2">
      <c r="A14" s="25">
        <v>9</v>
      </c>
      <c r="B14" s="25" t="s">
        <v>9</v>
      </c>
      <c r="C14" s="180">
        <v>0</v>
      </c>
      <c r="D14" s="238"/>
      <c r="E14" s="35"/>
      <c r="F14" s="50" t="s">
        <v>135</v>
      </c>
      <c r="G14" s="35"/>
      <c r="H14" s="50" t="s">
        <v>135</v>
      </c>
      <c r="I14" s="35"/>
      <c r="J14" s="256" t="s">
        <v>135</v>
      </c>
      <c r="K14" s="35"/>
      <c r="L14" s="56" t="s">
        <v>135</v>
      </c>
      <c r="M14" s="248" t="s">
        <v>135</v>
      </c>
    </row>
    <row r="15" spans="1:13" ht="15" customHeight="1" thickBot="1" x14ac:dyDescent="0.25">
      <c r="A15" s="9"/>
      <c r="B15" s="2" t="s">
        <v>10</v>
      </c>
      <c r="C15" s="181">
        <f>SUM(C13:C14)</f>
        <v>0</v>
      </c>
      <c r="D15" s="171">
        <f t="shared" ref="D15:I15" si="2">SUM(D13:D14)</f>
        <v>0</v>
      </c>
      <c r="E15" s="92">
        <f t="shared" si="2"/>
        <v>0</v>
      </c>
      <c r="F15" s="62" t="s">
        <v>135</v>
      </c>
      <c r="G15" s="92">
        <f t="shared" si="2"/>
        <v>0</v>
      </c>
      <c r="H15" s="62" t="s">
        <v>135</v>
      </c>
      <c r="I15" s="92">
        <f t="shared" si="2"/>
        <v>0</v>
      </c>
      <c r="J15" s="257" t="s">
        <v>135</v>
      </c>
      <c r="K15" s="92">
        <f>SUM(K13:K14)</f>
        <v>0</v>
      </c>
      <c r="L15" s="107" t="s">
        <v>135</v>
      </c>
      <c r="M15" s="249" t="s">
        <v>135</v>
      </c>
    </row>
    <row r="16" spans="1:13" s="6" customFormat="1" ht="24" customHeight="1" thickBot="1" x14ac:dyDescent="0.25">
      <c r="A16" s="5"/>
      <c r="B16" s="4" t="s">
        <v>11</v>
      </c>
      <c r="C16" s="182">
        <f>+C9+C12+C15</f>
        <v>310628104.76000005</v>
      </c>
      <c r="D16" s="173">
        <f t="shared" ref="D16:I16" si="3">+D9+D12+D15</f>
        <v>310783104.24000001</v>
      </c>
      <c r="E16" s="174">
        <f t="shared" si="3"/>
        <v>299605322</v>
      </c>
      <c r="F16" s="202">
        <f>E16/D16</f>
        <v>0.96403349446124309</v>
      </c>
      <c r="G16" s="174">
        <f t="shared" si="3"/>
        <v>299442373.69</v>
      </c>
      <c r="H16" s="202">
        <f>G16/D16</f>
        <v>0.96350917924662272</v>
      </c>
      <c r="I16" s="174">
        <f t="shared" si="3"/>
        <v>57514723</v>
      </c>
      <c r="J16" s="194">
        <f>I16/D16</f>
        <v>0.18506386677824246</v>
      </c>
      <c r="K16" s="165">
        <f>K9+K12+K15</f>
        <v>63946652.919999994</v>
      </c>
      <c r="L16" s="211">
        <v>0.20499999999999999</v>
      </c>
      <c r="M16" s="250">
        <f>+I16/K16-1</f>
        <v>-0.10058274555896796</v>
      </c>
    </row>
    <row r="20" spans="5:5" x14ac:dyDescent="0.2">
      <c r="E20" s="201"/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Fiscal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37"/>
  <sheetViews>
    <sheetView zoomScaleNormal="100" workbookViewId="0">
      <selection activeCell="F20" sqref="F20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" style="105" bestFit="1" customWidth="1"/>
  </cols>
  <sheetData>
    <row r="1" spans="1:15" ht="15" x14ac:dyDescent="0.25">
      <c r="A1" s="7" t="s">
        <v>131</v>
      </c>
    </row>
    <row r="2" spans="1:15" x14ac:dyDescent="0.2"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ht="15" customHeight="1" x14ac:dyDescent="0.2">
      <c r="D13"/>
      <c r="E13"/>
      <c r="F13"/>
      <c r="G13"/>
      <c r="H13"/>
      <c r="I13"/>
      <c r="J13"/>
      <c r="K13"/>
      <c r="L13"/>
      <c r="M13"/>
    </row>
    <row r="14" spans="1:15" ht="15" customHeight="1" x14ac:dyDescent="0.2">
      <c r="D14"/>
      <c r="E14"/>
      <c r="F14"/>
      <c r="G14"/>
      <c r="H14"/>
      <c r="I14"/>
      <c r="J14"/>
      <c r="K14"/>
      <c r="L14"/>
      <c r="M14"/>
    </row>
    <row r="15" spans="1:15" s="6" customFormat="1" ht="24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x14ac:dyDescent="0.2">
      <c r="D17"/>
      <c r="E17"/>
      <c r="F17"/>
      <c r="G17"/>
      <c r="H17"/>
      <c r="I17"/>
      <c r="J17"/>
      <c r="K17"/>
      <c r="L17"/>
      <c r="M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s="105" customForma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Fiscal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1"/>
  <sheetViews>
    <sheetView zoomScaleNormal="100" workbookViewId="0">
      <selection activeCell="M27" sqref="M27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8.42578125" style="47" customWidth="1"/>
    <col min="12" max="12" width="6.28515625" style="105" customWidth="1"/>
    <col min="13" max="13" width="8" style="105" bestFit="1" customWidth="1"/>
  </cols>
  <sheetData>
    <row r="1" spans="1:13" ht="15.75" thickBot="1" x14ac:dyDescent="0.3">
      <c r="A1" s="7" t="s">
        <v>465</v>
      </c>
    </row>
    <row r="2" spans="1:13" x14ac:dyDescent="0.2">
      <c r="A2" s="8" t="s">
        <v>20</v>
      </c>
      <c r="C2" s="183" t="s">
        <v>501</v>
      </c>
      <c r="D2" s="588" t="s">
        <v>568</v>
      </c>
      <c r="E2" s="586"/>
      <c r="F2" s="586"/>
      <c r="G2" s="586"/>
      <c r="H2" s="586"/>
      <c r="I2" s="586"/>
      <c r="J2" s="587"/>
      <c r="K2" s="582" t="s">
        <v>569</v>
      </c>
      <c r="L2" s="583"/>
      <c r="M2" s="228"/>
    </row>
    <row r="3" spans="1:13" x14ac:dyDescent="0.2">
      <c r="C3" s="176">
        <v>1</v>
      </c>
      <c r="D3" s="253">
        <v>2</v>
      </c>
      <c r="E3" s="251">
        <v>3</v>
      </c>
      <c r="F3" s="96" t="s">
        <v>39</v>
      </c>
      <c r="G3" s="251">
        <v>4</v>
      </c>
      <c r="H3" s="96" t="s">
        <v>40</v>
      </c>
      <c r="I3" s="251">
        <v>5</v>
      </c>
      <c r="J3" s="167" t="s">
        <v>41</v>
      </c>
      <c r="K3" s="251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7" t="s">
        <v>13</v>
      </c>
      <c r="D4" s="254" t="s">
        <v>14</v>
      </c>
      <c r="E4" s="252" t="s">
        <v>15</v>
      </c>
      <c r="F4" s="97" t="s">
        <v>18</v>
      </c>
      <c r="G4" s="252" t="s">
        <v>16</v>
      </c>
      <c r="H4" s="97" t="s">
        <v>18</v>
      </c>
      <c r="I4" s="252" t="s">
        <v>17</v>
      </c>
      <c r="J4" s="128" t="s">
        <v>18</v>
      </c>
      <c r="K4" s="252" t="s">
        <v>17</v>
      </c>
      <c r="L4" s="12" t="s">
        <v>18</v>
      </c>
      <c r="M4" s="158" t="s">
        <v>539</v>
      </c>
    </row>
    <row r="5" spans="1:13" ht="15" customHeight="1" x14ac:dyDescent="0.2">
      <c r="A5" s="21">
        <v>1</v>
      </c>
      <c r="B5" s="21" t="s">
        <v>0</v>
      </c>
      <c r="C5" s="179">
        <v>2363481.65</v>
      </c>
      <c r="D5" s="237">
        <v>2140367.4300000002</v>
      </c>
      <c r="E5" s="33">
        <v>751650</v>
      </c>
      <c r="F5" s="49">
        <f>E5/D5</f>
        <v>0.35117802180348068</v>
      </c>
      <c r="G5" s="33">
        <v>751650</v>
      </c>
      <c r="H5" s="49">
        <f>G5/D5</f>
        <v>0.35117802180348068</v>
      </c>
      <c r="I5" s="33">
        <v>751650</v>
      </c>
      <c r="J5" s="172">
        <f>I5/D5</f>
        <v>0.35117802180348068</v>
      </c>
      <c r="K5" s="31">
        <v>866606.21</v>
      </c>
      <c r="L5" s="53">
        <v>0.34149269627976636</v>
      </c>
      <c r="M5" s="242">
        <f>I5/K5-1</f>
        <v>-0.13265103419925872</v>
      </c>
    </row>
    <row r="6" spans="1:13" ht="15" customHeight="1" x14ac:dyDescent="0.2">
      <c r="A6" s="23">
        <v>2</v>
      </c>
      <c r="B6" s="23" t="s">
        <v>1</v>
      </c>
      <c r="C6" s="179">
        <v>3941110.48</v>
      </c>
      <c r="D6" s="237">
        <v>3835811</v>
      </c>
      <c r="E6" s="33">
        <v>3223867</v>
      </c>
      <c r="F6" s="49">
        <f>E6/D6</f>
        <v>0.84046554952785735</v>
      </c>
      <c r="G6" s="33">
        <v>2987267</v>
      </c>
      <c r="H6" s="49">
        <f>G6/D6</f>
        <v>0.77878367834077333</v>
      </c>
      <c r="I6" s="33">
        <v>217808</v>
      </c>
      <c r="J6" s="172">
        <f>I6/D6</f>
        <v>5.6782776836502111E-2</v>
      </c>
      <c r="K6" s="33">
        <v>301932.49</v>
      </c>
      <c r="L6" s="55">
        <v>8.5961407134123549E-2</v>
      </c>
      <c r="M6" s="243">
        <f>+K6/I6</f>
        <v>1.3862323238815837</v>
      </c>
    </row>
    <row r="7" spans="1:13" ht="15" customHeight="1" x14ac:dyDescent="0.2">
      <c r="A7" s="23">
        <v>3</v>
      </c>
      <c r="B7" s="23" t="s">
        <v>2</v>
      </c>
      <c r="C7" s="179"/>
      <c r="D7" s="237"/>
      <c r="E7" s="33"/>
      <c r="F7" s="326" t="s">
        <v>135</v>
      </c>
      <c r="G7" s="33"/>
      <c r="H7" s="326" t="s">
        <v>135</v>
      </c>
      <c r="I7" s="33"/>
      <c r="J7" s="199" t="s">
        <v>135</v>
      </c>
      <c r="K7" s="33"/>
      <c r="L7" s="55" t="s">
        <v>135</v>
      </c>
      <c r="M7" s="244" t="s">
        <v>135</v>
      </c>
    </row>
    <row r="8" spans="1:13" ht="15" customHeight="1" x14ac:dyDescent="0.2">
      <c r="A8" s="25">
        <v>4</v>
      </c>
      <c r="B8" s="25" t="s">
        <v>3</v>
      </c>
      <c r="C8" s="179">
        <v>300000</v>
      </c>
      <c r="D8" s="237">
        <v>25000</v>
      </c>
      <c r="E8" s="33">
        <v>25000</v>
      </c>
      <c r="F8" s="86">
        <f t="shared" ref="F8" si="0">E8/D8</f>
        <v>1</v>
      </c>
      <c r="G8" s="201">
        <v>12640</v>
      </c>
      <c r="H8" s="86">
        <f t="shared" ref="H8" si="1">G8/D8</f>
        <v>0.50560000000000005</v>
      </c>
      <c r="I8" s="201">
        <v>12640</v>
      </c>
      <c r="J8" s="193">
        <f t="shared" ref="J8" si="2">I8/D8</f>
        <v>0.50560000000000005</v>
      </c>
      <c r="K8" s="35">
        <v>373930.3</v>
      </c>
      <c r="L8" s="383">
        <v>0.21995899999999999</v>
      </c>
      <c r="M8" s="545">
        <f>+K8/I8</f>
        <v>29.583093354430378</v>
      </c>
    </row>
    <row r="9" spans="1:13" ht="15" customHeight="1" x14ac:dyDescent="0.2">
      <c r="A9" s="9"/>
      <c r="B9" s="2" t="s">
        <v>4</v>
      </c>
      <c r="C9" s="181">
        <f>SUM(C5:C8)</f>
        <v>6604592.1299999999</v>
      </c>
      <c r="D9" s="171">
        <f t="shared" ref="D9:I9" si="3">SUM(D5:D8)</f>
        <v>6001178.4299999997</v>
      </c>
      <c r="E9" s="92">
        <f t="shared" si="3"/>
        <v>4000517</v>
      </c>
      <c r="F9" s="98">
        <f>E9/D9</f>
        <v>0.66662190545799194</v>
      </c>
      <c r="G9" s="92">
        <f t="shared" si="3"/>
        <v>3751557</v>
      </c>
      <c r="H9" s="98">
        <f>G9/D9</f>
        <v>0.62513672002250398</v>
      </c>
      <c r="I9" s="92">
        <f t="shared" si="3"/>
        <v>982098</v>
      </c>
      <c r="J9" s="190">
        <f>I9/D9</f>
        <v>0.16365085815320443</v>
      </c>
      <c r="K9" s="92">
        <f>SUM(K5:K8)</f>
        <v>1542469</v>
      </c>
      <c r="L9" s="44">
        <v>0.19900000000000001</v>
      </c>
      <c r="M9" s="246">
        <f>I9/K9-1</f>
        <v>-0.36329482148425674</v>
      </c>
    </row>
    <row r="10" spans="1:13" ht="15" customHeight="1" x14ac:dyDescent="0.2">
      <c r="A10" s="21">
        <v>6</v>
      </c>
      <c r="B10" s="21" t="s">
        <v>5</v>
      </c>
      <c r="C10" s="178"/>
      <c r="D10" s="236"/>
      <c r="E10" s="31"/>
      <c r="F10" s="49" t="s">
        <v>135</v>
      </c>
      <c r="G10" s="154"/>
      <c r="H10" s="49" t="s">
        <v>135</v>
      </c>
      <c r="I10" s="154"/>
      <c r="J10" s="172">
        <v>0</v>
      </c>
      <c r="K10" s="154"/>
      <c r="L10" s="53" t="s">
        <v>135</v>
      </c>
      <c r="M10" s="258">
        <v>0</v>
      </c>
    </row>
    <row r="11" spans="1:13" ht="15" customHeight="1" x14ac:dyDescent="0.2">
      <c r="A11" s="25">
        <v>7</v>
      </c>
      <c r="B11" s="25" t="s">
        <v>6</v>
      </c>
      <c r="C11" s="180"/>
      <c r="D11" s="238"/>
      <c r="E11" s="35"/>
      <c r="F11" s="50" t="s">
        <v>135</v>
      </c>
      <c r="G11" s="155"/>
      <c r="H11" s="50" t="s">
        <v>135</v>
      </c>
      <c r="I11" s="155"/>
      <c r="J11" s="172">
        <v>0</v>
      </c>
      <c r="K11" s="155"/>
      <c r="L11" s="56" t="s">
        <v>135</v>
      </c>
      <c r="M11" s="258">
        <v>0</v>
      </c>
    </row>
    <row r="12" spans="1:13" ht="15" customHeight="1" x14ac:dyDescent="0.2">
      <c r="A12" s="9"/>
      <c r="B12" s="2" t="s">
        <v>7</v>
      </c>
      <c r="C12" s="181">
        <f>SUM(C10:C11)</f>
        <v>0</v>
      </c>
      <c r="D12" s="171">
        <f t="shared" ref="D12:I12" si="4">SUM(D10:D11)</f>
        <v>0</v>
      </c>
      <c r="E12" s="92">
        <f t="shared" si="4"/>
        <v>0</v>
      </c>
      <c r="F12" s="98" t="s">
        <v>135</v>
      </c>
      <c r="G12" s="92">
        <f t="shared" si="4"/>
        <v>0</v>
      </c>
      <c r="H12" s="98" t="s">
        <v>135</v>
      </c>
      <c r="I12" s="92">
        <f t="shared" si="4"/>
        <v>0</v>
      </c>
      <c r="J12" s="257" t="s">
        <v>135</v>
      </c>
      <c r="K12" s="92">
        <f>SUM(K10:K11)</f>
        <v>0</v>
      </c>
      <c r="L12" s="44" t="s">
        <v>135</v>
      </c>
      <c r="M12" s="259" t="s">
        <v>135</v>
      </c>
    </row>
    <row r="13" spans="1:13" ht="15" customHeight="1" x14ac:dyDescent="0.2">
      <c r="A13" s="21">
        <v>8</v>
      </c>
      <c r="B13" s="21" t="s">
        <v>8</v>
      </c>
      <c r="C13" s="178"/>
      <c r="D13" s="236"/>
      <c r="E13" s="31"/>
      <c r="F13" s="94" t="s">
        <v>135</v>
      </c>
      <c r="G13" s="31"/>
      <c r="H13" s="94" t="s">
        <v>135</v>
      </c>
      <c r="I13" s="31"/>
      <c r="J13" s="255" t="s">
        <v>135</v>
      </c>
      <c r="K13" s="31"/>
      <c r="L13" s="57" t="s">
        <v>135</v>
      </c>
      <c r="M13" s="247" t="s">
        <v>135</v>
      </c>
    </row>
    <row r="14" spans="1:13" ht="15" customHeight="1" x14ac:dyDescent="0.2">
      <c r="A14" s="25">
        <v>9</v>
      </c>
      <c r="B14" s="25" t="s">
        <v>9</v>
      </c>
      <c r="C14" s="180"/>
      <c r="D14" s="238"/>
      <c r="E14" s="35"/>
      <c r="F14" s="50" t="s">
        <v>135</v>
      </c>
      <c r="G14" s="35"/>
      <c r="H14" s="50" t="s">
        <v>135</v>
      </c>
      <c r="I14" s="35"/>
      <c r="J14" s="256" t="s">
        <v>135</v>
      </c>
      <c r="K14" s="35"/>
      <c r="L14" s="56" t="s">
        <v>135</v>
      </c>
      <c r="M14" s="248" t="s">
        <v>135</v>
      </c>
    </row>
    <row r="15" spans="1:13" ht="15" customHeight="1" thickBot="1" x14ac:dyDescent="0.25">
      <c r="A15" s="9"/>
      <c r="B15" s="2" t="s">
        <v>10</v>
      </c>
      <c r="C15" s="181">
        <f>SUM(C13:C14)</f>
        <v>0</v>
      </c>
      <c r="D15" s="171">
        <f t="shared" ref="D15:I15" si="5">SUM(D13:D14)</f>
        <v>0</v>
      </c>
      <c r="E15" s="92">
        <f t="shared" si="5"/>
        <v>0</v>
      </c>
      <c r="F15" s="62" t="s">
        <v>135</v>
      </c>
      <c r="G15" s="92">
        <f t="shared" si="5"/>
        <v>0</v>
      </c>
      <c r="H15" s="62" t="s">
        <v>135</v>
      </c>
      <c r="I15" s="92">
        <f t="shared" si="5"/>
        <v>0</v>
      </c>
      <c r="J15" s="257" t="s">
        <v>135</v>
      </c>
      <c r="K15" s="92">
        <f>SUM(K13:K14)</f>
        <v>0</v>
      </c>
      <c r="L15" s="107" t="s">
        <v>135</v>
      </c>
      <c r="M15" s="249" t="s">
        <v>135</v>
      </c>
    </row>
    <row r="16" spans="1:13" s="6" customFormat="1" ht="24" customHeight="1" thickBot="1" x14ac:dyDescent="0.25">
      <c r="A16" s="5"/>
      <c r="B16" s="4" t="s">
        <v>11</v>
      </c>
      <c r="C16" s="182">
        <f>+C9+C12+C15</f>
        <v>6604592.1299999999</v>
      </c>
      <c r="D16" s="173">
        <f t="shared" ref="D16:I16" si="6">+D9+D12+D15</f>
        <v>6001178.4299999997</v>
      </c>
      <c r="E16" s="174">
        <f t="shared" si="6"/>
        <v>4000517</v>
      </c>
      <c r="F16" s="202">
        <f>E16/D16</f>
        <v>0.66662190545799194</v>
      </c>
      <c r="G16" s="174">
        <f t="shared" si="6"/>
        <v>3751557</v>
      </c>
      <c r="H16" s="202">
        <f>G16/D16</f>
        <v>0.62513672002250398</v>
      </c>
      <c r="I16" s="174">
        <f t="shared" si="6"/>
        <v>982098</v>
      </c>
      <c r="J16" s="194">
        <f>I16/D16</f>
        <v>0.16365085815320443</v>
      </c>
      <c r="K16" s="165">
        <f>K9+K12+K15</f>
        <v>1542469</v>
      </c>
      <c r="L16" s="211">
        <v>0.19900000000000001</v>
      </c>
      <c r="M16" s="250">
        <f>I16/K16-1</f>
        <v>-0.36329482148425674</v>
      </c>
    </row>
    <row r="21" spans="5:5" x14ac:dyDescent="0.2">
      <c r="E21" s="201"/>
    </row>
  </sheetData>
  <mergeCells count="2">
    <mergeCell ref="D2:J2"/>
    <mergeCell ref="K2:L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Fiscal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M31"/>
  <sheetViews>
    <sheetView workbookViewId="0">
      <selection activeCell="D40" sqref="D40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8.140625" style="47" customWidth="1"/>
    <col min="12" max="12" width="6.28515625" style="105" customWidth="1"/>
    <col min="13" max="13" width="8" style="105" bestFit="1" customWidth="1"/>
  </cols>
  <sheetData>
    <row r="3" spans="1:13" ht="15" x14ac:dyDescent="0.25">
      <c r="A3" s="7" t="s">
        <v>465</v>
      </c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24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Fiscal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4"/>
  <sheetViews>
    <sheetView workbookViewId="0">
      <selection activeCell="E20" sqref="E20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8.140625" style="47" customWidth="1"/>
    <col min="12" max="12" width="6.28515625" style="105" customWidth="1"/>
    <col min="13" max="13" width="8" style="105" bestFit="1" customWidth="1"/>
  </cols>
  <sheetData>
    <row r="1" spans="1:13" ht="15.75" thickBot="1" x14ac:dyDescent="0.3">
      <c r="A1" s="7" t="s">
        <v>470</v>
      </c>
    </row>
    <row r="2" spans="1:13" x14ac:dyDescent="0.2">
      <c r="A2" s="8" t="s">
        <v>20</v>
      </c>
      <c r="C2" s="183" t="s">
        <v>501</v>
      </c>
      <c r="D2" s="588" t="s">
        <v>568</v>
      </c>
      <c r="E2" s="586"/>
      <c r="F2" s="586"/>
      <c r="G2" s="586"/>
      <c r="H2" s="586"/>
      <c r="I2" s="586"/>
      <c r="J2" s="587"/>
      <c r="K2" s="582" t="s">
        <v>569</v>
      </c>
      <c r="L2" s="583"/>
      <c r="M2" s="228"/>
    </row>
    <row r="3" spans="1:13" x14ac:dyDescent="0.2">
      <c r="C3" s="176">
        <v>1</v>
      </c>
      <c r="D3" s="253">
        <v>2</v>
      </c>
      <c r="E3" s="251">
        <v>3</v>
      </c>
      <c r="F3" s="96" t="s">
        <v>39</v>
      </c>
      <c r="G3" s="251">
        <v>4</v>
      </c>
      <c r="H3" s="96" t="s">
        <v>40</v>
      </c>
      <c r="I3" s="251">
        <v>5</v>
      </c>
      <c r="J3" s="167" t="s">
        <v>41</v>
      </c>
      <c r="K3" s="251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7" t="s">
        <v>13</v>
      </c>
      <c r="D4" s="254" t="s">
        <v>14</v>
      </c>
      <c r="E4" s="252" t="s">
        <v>15</v>
      </c>
      <c r="F4" s="97" t="s">
        <v>18</v>
      </c>
      <c r="G4" s="252" t="s">
        <v>16</v>
      </c>
      <c r="H4" s="97" t="s">
        <v>18</v>
      </c>
      <c r="I4" s="252" t="s">
        <v>17</v>
      </c>
      <c r="J4" s="128" t="s">
        <v>18</v>
      </c>
      <c r="K4" s="252" t="s">
        <v>17</v>
      </c>
      <c r="L4" s="12" t="s">
        <v>18</v>
      </c>
      <c r="M4" s="158" t="s">
        <v>539</v>
      </c>
    </row>
    <row r="5" spans="1:13" ht="15" customHeight="1" x14ac:dyDescent="0.2">
      <c r="A5" s="21">
        <v>1</v>
      </c>
      <c r="B5" s="21" t="s">
        <v>0</v>
      </c>
      <c r="C5" s="179">
        <v>2564243.41</v>
      </c>
      <c r="D5" s="237">
        <v>2567210</v>
      </c>
      <c r="E5" s="33">
        <v>856344.56</v>
      </c>
      <c r="F5" s="49">
        <f>E5/D5</f>
        <v>0.33357012476579634</v>
      </c>
      <c r="G5" s="33">
        <v>856344.56</v>
      </c>
      <c r="H5" s="49">
        <f>G5/D5</f>
        <v>0.33357012476579634</v>
      </c>
      <c r="I5" s="33">
        <v>856344.56</v>
      </c>
      <c r="J5" s="172">
        <f>I5/D5</f>
        <v>0.33357012476579634</v>
      </c>
      <c r="K5" s="31">
        <v>828146</v>
      </c>
      <c r="L5" s="53">
        <v>0.36929080634514194</v>
      </c>
      <c r="M5" s="242">
        <f>I5/K5-1</f>
        <v>3.4050227858372972E-2</v>
      </c>
    </row>
    <row r="6" spans="1:13" ht="15" customHeight="1" x14ac:dyDescent="0.2">
      <c r="A6" s="23">
        <v>2</v>
      </c>
      <c r="B6" s="23" t="s">
        <v>1</v>
      </c>
      <c r="C6" s="179">
        <v>33849543.229999997</v>
      </c>
      <c r="D6" s="237">
        <v>33028472</v>
      </c>
      <c r="E6" s="33">
        <v>30222087</v>
      </c>
      <c r="F6" s="49">
        <f>E6/D6</f>
        <v>0.91503134023275434</v>
      </c>
      <c r="G6" s="33">
        <v>29554565</v>
      </c>
      <c r="H6" s="49">
        <f>G6/D6</f>
        <v>0.89482083821498004</v>
      </c>
      <c r="I6" s="33">
        <v>7435843</v>
      </c>
      <c r="J6" s="199">
        <f>I6/D6</f>
        <v>0.225134332584323</v>
      </c>
      <c r="K6" s="33">
        <v>5964317.2599999998</v>
      </c>
      <c r="L6" s="55">
        <v>0.220759656991246</v>
      </c>
      <c r="M6" s="242">
        <f>+K6/I6</f>
        <v>0.80210371036612793</v>
      </c>
    </row>
    <row r="7" spans="1:13" ht="15" customHeight="1" x14ac:dyDescent="0.2">
      <c r="A7" s="23">
        <v>3</v>
      </c>
      <c r="B7" s="23" t="s">
        <v>2</v>
      </c>
      <c r="C7" s="179"/>
      <c r="D7" s="237"/>
      <c r="E7" s="33"/>
      <c r="F7" s="326" t="s">
        <v>135</v>
      </c>
      <c r="G7" s="33"/>
      <c r="H7" s="326" t="s">
        <v>135</v>
      </c>
      <c r="I7" s="33"/>
      <c r="J7" s="199" t="s">
        <v>135</v>
      </c>
      <c r="K7" s="33"/>
      <c r="L7" s="55" t="s">
        <v>135</v>
      </c>
      <c r="M7" s="244" t="s">
        <v>135</v>
      </c>
    </row>
    <row r="8" spans="1:13" ht="15" customHeight="1" x14ac:dyDescent="0.2">
      <c r="A8" s="25">
        <v>4</v>
      </c>
      <c r="B8" s="25" t="s">
        <v>3</v>
      </c>
      <c r="C8" s="179">
        <v>7033702.4500000002</v>
      </c>
      <c r="D8" s="237">
        <v>7079327</v>
      </c>
      <c r="E8" s="33">
        <v>7079327</v>
      </c>
      <c r="F8" s="86">
        <f>E8/D8</f>
        <v>1</v>
      </c>
      <c r="G8" s="33">
        <v>7079327</v>
      </c>
      <c r="H8" s="86" t="s">
        <v>135</v>
      </c>
      <c r="I8" s="33">
        <v>2807997</v>
      </c>
      <c r="J8" s="193">
        <f>I8/D8</f>
        <v>0.39664744967989191</v>
      </c>
      <c r="K8" s="35">
        <v>670000</v>
      </c>
      <c r="L8" s="383">
        <v>9.525566439052309E-2</v>
      </c>
      <c r="M8" s="545">
        <f>+K8/I8</f>
        <v>0.23860424352305221</v>
      </c>
    </row>
    <row r="9" spans="1:13" ht="15" customHeight="1" x14ac:dyDescent="0.2">
      <c r="A9" s="9"/>
      <c r="B9" s="2" t="s">
        <v>4</v>
      </c>
      <c r="C9" s="181">
        <f>SUM(C5:C8)</f>
        <v>43447489.090000004</v>
      </c>
      <c r="D9" s="171">
        <f t="shared" ref="D9:K9" si="0">SUM(D5:D8)</f>
        <v>42675009</v>
      </c>
      <c r="E9" s="92">
        <f t="shared" si="0"/>
        <v>38157758.560000002</v>
      </c>
      <c r="F9" s="98">
        <f>E9/D9</f>
        <v>0.89414763942990616</v>
      </c>
      <c r="G9" s="92">
        <f t="shared" si="0"/>
        <v>37490236.560000002</v>
      </c>
      <c r="H9" s="98">
        <f>G9/D9</f>
        <v>0.878505650930267</v>
      </c>
      <c r="I9" s="92">
        <f t="shared" si="0"/>
        <v>11100184.560000001</v>
      </c>
      <c r="J9" s="190">
        <f>I9/D9</f>
        <v>0.26010971807879407</v>
      </c>
      <c r="K9" s="92">
        <f t="shared" si="0"/>
        <v>7462463.2599999998</v>
      </c>
      <c r="L9" s="44">
        <v>0.2056144538942242</v>
      </c>
      <c r="M9" s="246">
        <f>+K9/I9</f>
        <v>0.67228280932294693</v>
      </c>
    </row>
    <row r="10" spans="1:13" ht="15" customHeight="1" x14ac:dyDescent="0.2">
      <c r="A10" s="21">
        <v>6</v>
      </c>
      <c r="B10" s="21" t="s">
        <v>5</v>
      </c>
      <c r="C10" s="179">
        <v>13187153.26</v>
      </c>
      <c r="D10" s="237">
        <v>18387879</v>
      </c>
      <c r="E10" s="31">
        <v>15728071</v>
      </c>
      <c r="F10" s="49">
        <f>E10/D10</f>
        <v>0.85534992915713659</v>
      </c>
      <c r="G10" s="154">
        <v>15055192</v>
      </c>
      <c r="H10" s="49">
        <f>G10/D10</f>
        <v>0.81875631224242884</v>
      </c>
      <c r="I10" s="154">
        <v>5408524</v>
      </c>
      <c r="J10" s="172">
        <f>I10/D10</f>
        <v>0.29413528335704187</v>
      </c>
      <c r="K10" s="154">
        <v>1208266.31</v>
      </c>
      <c r="L10" s="53">
        <v>8.5313953975825738E-2</v>
      </c>
      <c r="M10" s="258">
        <f>+K10/I10</f>
        <v>0.22340037873549234</v>
      </c>
    </row>
    <row r="11" spans="1:13" ht="15" customHeight="1" x14ac:dyDescent="0.2">
      <c r="A11" s="25">
        <v>7</v>
      </c>
      <c r="B11" s="25" t="s">
        <v>6</v>
      </c>
      <c r="C11" s="180"/>
      <c r="D11" s="238"/>
      <c r="E11" s="35"/>
      <c r="F11" s="50" t="s">
        <v>135</v>
      </c>
      <c r="G11" s="155"/>
      <c r="H11" s="50" t="s">
        <v>135</v>
      </c>
      <c r="I11" s="155"/>
      <c r="J11" s="172">
        <v>0</v>
      </c>
      <c r="K11" s="155"/>
      <c r="L11" s="56"/>
      <c r="M11" s="258">
        <v>0</v>
      </c>
    </row>
    <row r="12" spans="1:13" ht="15" customHeight="1" x14ac:dyDescent="0.2">
      <c r="A12" s="9"/>
      <c r="B12" s="2" t="s">
        <v>7</v>
      </c>
      <c r="C12" s="181">
        <f>SUM(C10:C11)</f>
        <v>13187153.26</v>
      </c>
      <c r="D12" s="171">
        <f t="shared" ref="D12:K12" si="1">SUM(D10:D11)</f>
        <v>18387879</v>
      </c>
      <c r="E12" s="92">
        <f t="shared" si="1"/>
        <v>15728071</v>
      </c>
      <c r="F12" s="98">
        <f>E12/D12</f>
        <v>0.85534992915713659</v>
      </c>
      <c r="G12" s="92">
        <f t="shared" si="1"/>
        <v>15055192</v>
      </c>
      <c r="H12" s="98">
        <f>G12/D12</f>
        <v>0.81875631224242884</v>
      </c>
      <c r="I12" s="92">
        <f t="shared" si="1"/>
        <v>5408524</v>
      </c>
      <c r="J12" s="190">
        <f>I12/D12</f>
        <v>0.29413528335704187</v>
      </c>
      <c r="K12" s="92">
        <f t="shared" si="1"/>
        <v>1208266.31</v>
      </c>
      <c r="L12" s="44">
        <v>8.5000000000000006E-2</v>
      </c>
      <c r="M12" s="259">
        <f>+K12/I12</f>
        <v>0.22340037873549234</v>
      </c>
    </row>
    <row r="13" spans="1:13" ht="15" customHeight="1" x14ac:dyDescent="0.2">
      <c r="A13" s="21">
        <v>8</v>
      </c>
      <c r="B13" s="21" t="s">
        <v>8</v>
      </c>
      <c r="C13" s="178"/>
      <c r="D13" s="236"/>
      <c r="E13" s="31"/>
      <c r="F13" s="94" t="s">
        <v>135</v>
      </c>
      <c r="G13" s="31"/>
      <c r="H13" s="94" t="s">
        <v>135</v>
      </c>
      <c r="I13" s="31"/>
      <c r="J13" s="255" t="s">
        <v>135</v>
      </c>
      <c r="K13" s="31"/>
      <c r="L13" s="57" t="s">
        <v>135</v>
      </c>
      <c r="M13" s="247" t="s">
        <v>135</v>
      </c>
    </row>
    <row r="14" spans="1:13" ht="15" customHeight="1" x14ac:dyDescent="0.2">
      <c r="A14" s="25">
        <v>9</v>
      </c>
      <c r="B14" s="25" t="s">
        <v>9</v>
      </c>
      <c r="C14" s="180"/>
      <c r="D14" s="238"/>
      <c r="E14" s="35"/>
      <c r="F14" s="50" t="s">
        <v>135</v>
      </c>
      <c r="G14" s="35"/>
      <c r="H14" s="50" t="s">
        <v>135</v>
      </c>
      <c r="I14" s="35"/>
      <c r="J14" s="256" t="s">
        <v>135</v>
      </c>
      <c r="K14" s="35"/>
      <c r="L14" s="56" t="s">
        <v>135</v>
      </c>
      <c r="M14" s="248" t="s">
        <v>135</v>
      </c>
    </row>
    <row r="15" spans="1:13" ht="15" customHeight="1" thickBot="1" x14ac:dyDescent="0.25">
      <c r="A15" s="9"/>
      <c r="B15" s="2" t="s">
        <v>10</v>
      </c>
      <c r="C15" s="181">
        <f>SUM(C13:C14)</f>
        <v>0</v>
      </c>
      <c r="D15" s="171">
        <f t="shared" ref="D15:K15" si="2">SUM(D13:D14)</f>
        <v>0</v>
      </c>
      <c r="E15" s="92">
        <f t="shared" si="2"/>
        <v>0</v>
      </c>
      <c r="F15" s="62" t="s">
        <v>135</v>
      </c>
      <c r="G15" s="92">
        <f t="shared" si="2"/>
        <v>0</v>
      </c>
      <c r="H15" s="62" t="s">
        <v>135</v>
      </c>
      <c r="I15" s="92">
        <f t="shared" si="2"/>
        <v>0</v>
      </c>
      <c r="J15" s="257" t="s">
        <v>135</v>
      </c>
      <c r="K15" s="92">
        <f t="shared" si="2"/>
        <v>0</v>
      </c>
      <c r="L15" s="107" t="s">
        <v>135</v>
      </c>
      <c r="M15" s="249" t="s">
        <v>135</v>
      </c>
    </row>
    <row r="16" spans="1:13" s="6" customFormat="1" ht="24" customHeight="1" thickBot="1" x14ac:dyDescent="0.25">
      <c r="A16" s="5"/>
      <c r="B16" s="4" t="s">
        <v>11</v>
      </c>
      <c r="C16" s="182">
        <f>+C9+C12+C15</f>
        <v>56634642.350000001</v>
      </c>
      <c r="D16" s="173">
        <f t="shared" ref="D16:K16" si="3">+D9+D12+D15</f>
        <v>61062888</v>
      </c>
      <c r="E16" s="174">
        <f t="shared" si="3"/>
        <v>53885829.560000002</v>
      </c>
      <c r="F16" s="202">
        <f>E16/D16</f>
        <v>0.88246447760544833</v>
      </c>
      <c r="G16" s="174">
        <f t="shared" si="3"/>
        <v>52545428.560000002</v>
      </c>
      <c r="H16" s="202">
        <f>G16/D16</f>
        <v>0.860513321282806</v>
      </c>
      <c r="I16" s="174">
        <f t="shared" si="3"/>
        <v>16508708.560000001</v>
      </c>
      <c r="J16" s="194">
        <f>I16/D16</f>
        <v>0.27035584297945425</v>
      </c>
      <c r="K16" s="165">
        <f t="shared" si="3"/>
        <v>8670729.5700000003</v>
      </c>
      <c r="L16" s="211">
        <v>0.17184712827227841</v>
      </c>
      <c r="M16" s="250">
        <f>+K16/I16</f>
        <v>0.52522155433822737</v>
      </c>
    </row>
    <row r="21" spans="5:5" x14ac:dyDescent="0.2">
      <c r="E21" s="201"/>
    </row>
    <row r="22" spans="5:5" x14ac:dyDescent="0.2">
      <c r="E22" s="201"/>
    </row>
    <row r="23" spans="5:5" x14ac:dyDescent="0.2">
      <c r="E23" s="201"/>
    </row>
    <row r="24" spans="5:5" x14ac:dyDescent="0.2">
      <c r="E24" s="201"/>
    </row>
  </sheetData>
  <mergeCells count="2">
    <mergeCell ref="D2:J2"/>
    <mergeCell ref="K2:L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Fiscal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M37"/>
  <sheetViews>
    <sheetView workbookViewId="0">
      <selection activeCell="G42" sqref="G42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8.140625" style="47" customWidth="1"/>
    <col min="12" max="12" width="6.28515625" style="105" customWidth="1"/>
    <col min="13" max="13" width="8" style="105" bestFit="1" customWidth="1"/>
  </cols>
  <sheetData>
    <row r="2" spans="1:13" ht="15" x14ac:dyDescent="0.25">
      <c r="A2" s="7" t="s">
        <v>470</v>
      </c>
    </row>
    <row r="3" spans="1:13" ht="15" x14ac:dyDescent="0.25">
      <c r="A3" s="7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24" customHeight="1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  <row r="32" spans="4:13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Fiscal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36"/>
  <sheetViews>
    <sheetView zoomScaleNormal="100" workbookViewId="0">
      <selection activeCell="B38" sqref="B3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109" customWidth="1"/>
    <col min="5" max="5" width="11.140625" bestFit="1" customWidth="1"/>
    <col min="6" max="6" width="7.7109375" customWidth="1"/>
    <col min="7" max="7" width="10.85546875" bestFit="1" customWidth="1"/>
    <col min="8" max="8" width="7.7109375" customWidth="1"/>
    <col min="9" max="9" width="6.28515625" customWidth="1"/>
    <col min="10" max="10" width="11.7109375" customWidth="1"/>
    <col min="11" max="11" width="6.28515625" style="105" customWidth="1"/>
    <col min="12" max="12" width="10.85546875" customWidth="1"/>
    <col min="13" max="13" width="6.28515625" style="105" customWidth="1"/>
    <col min="14" max="14" width="7.140625" customWidth="1"/>
    <col min="15" max="15" width="4.42578125" customWidth="1"/>
  </cols>
  <sheetData>
    <row r="1" spans="1:13" ht="15" x14ac:dyDescent="0.25">
      <c r="A1" s="7" t="s">
        <v>44</v>
      </c>
    </row>
    <row r="2" spans="1:13" x14ac:dyDescent="0.2">
      <c r="A2" s="8" t="s">
        <v>20</v>
      </c>
      <c r="D2"/>
      <c r="K2"/>
      <c r="M2"/>
    </row>
    <row r="3" spans="1:13" x14ac:dyDescent="0.2">
      <c r="D3"/>
      <c r="K3"/>
      <c r="M3"/>
    </row>
    <row r="4" spans="1:13" ht="30" customHeight="1" x14ac:dyDescent="0.2">
      <c r="D4"/>
      <c r="K4"/>
      <c r="M4"/>
    </row>
    <row r="5" spans="1:13" ht="15" customHeight="1" x14ac:dyDescent="0.2">
      <c r="D5"/>
      <c r="K5"/>
      <c r="M5"/>
    </row>
    <row r="6" spans="1:13" ht="15" customHeight="1" x14ac:dyDescent="0.2">
      <c r="D6"/>
      <c r="K6"/>
      <c r="M6"/>
    </row>
    <row r="7" spans="1:13" ht="15" customHeight="1" x14ac:dyDescent="0.2">
      <c r="D7"/>
      <c r="K7"/>
      <c r="M7"/>
    </row>
    <row r="8" spans="1:13" ht="15" customHeight="1" x14ac:dyDescent="0.2">
      <c r="D8"/>
      <c r="K8"/>
      <c r="M8"/>
    </row>
    <row r="9" spans="1:13" ht="15" customHeight="1" x14ac:dyDescent="0.2">
      <c r="D9"/>
      <c r="K9"/>
      <c r="M9"/>
    </row>
    <row r="10" spans="1:13" ht="15" customHeight="1" x14ac:dyDescent="0.2">
      <c r="D10"/>
      <c r="K10"/>
      <c r="M10"/>
    </row>
    <row r="11" spans="1:13" ht="15" customHeight="1" x14ac:dyDescent="0.2">
      <c r="D11"/>
      <c r="K11"/>
      <c r="M11"/>
    </row>
    <row r="12" spans="1:13" ht="15" customHeight="1" x14ac:dyDescent="0.2">
      <c r="D12"/>
      <c r="K12"/>
      <c r="M12"/>
    </row>
    <row r="13" spans="1:13" ht="15" customHeight="1" x14ac:dyDescent="0.2">
      <c r="D13"/>
      <c r="K13"/>
      <c r="M13"/>
    </row>
    <row r="14" spans="1:13" ht="15" customHeight="1" x14ac:dyDescent="0.2">
      <c r="D14"/>
      <c r="K14"/>
      <c r="M14"/>
    </row>
    <row r="15" spans="1:13" ht="15" customHeight="1" x14ac:dyDescent="0.2">
      <c r="D15"/>
      <c r="K15"/>
      <c r="M15"/>
    </row>
    <row r="16" spans="1:13" ht="15" customHeight="1" x14ac:dyDescent="0.2">
      <c r="D16"/>
      <c r="K16"/>
      <c r="M16"/>
    </row>
    <row r="17" spans="1:16" ht="15" customHeight="1" x14ac:dyDescent="0.2">
      <c r="D17"/>
      <c r="K17"/>
      <c r="M17"/>
    </row>
    <row r="18" spans="1:16" s="6" customFormat="1" ht="19.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2">
      <c r="D19"/>
      <c r="K19"/>
      <c r="M19"/>
    </row>
    <row r="20" spans="1:16" x14ac:dyDescent="0.2">
      <c r="D20"/>
      <c r="K20"/>
      <c r="M20"/>
    </row>
    <row r="21" spans="1:16" s="556" customForma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556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556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556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556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556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s="556" customForma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556" customForma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556" customForma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">
      <c r="D30"/>
      <c r="K30"/>
      <c r="M30"/>
    </row>
    <row r="31" spans="1:16" x14ac:dyDescent="0.2">
      <c r="D31"/>
      <c r="K31"/>
      <c r="M31"/>
    </row>
    <row r="32" spans="1:16" x14ac:dyDescent="0.2">
      <c r="D32"/>
      <c r="K32"/>
      <c r="M32"/>
    </row>
    <row r="33" spans="4:13" x14ac:dyDescent="0.2">
      <c r="D33"/>
      <c r="K33"/>
      <c r="M33"/>
    </row>
    <row r="34" spans="4:13" x14ac:dyDescent="0.2">
      <c r="D34"/>
      <c r="K34"/>
      <c r="M34"/>
    </row>
    <row r="35" spans="4:13" x14ac:dyDescent="0.2">
      <c r="D35"/>
      <c r="K35"/>
      <c r="M35"/>
    </row>
    <row r="36" spans="4:13" x14ac:dyDescent="0.2">
      <c r="D36"/>
      <c r="K36"/>
      <c r="M36"/>
    </row>
  </sheetData>
  <printOptions horizontalCentered="1"/>
  <pageMargins left="0.51181102362204722" right="0.51181102362204722" top="1.1417322834645669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Fiscal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92D050"/>
  </sheetPr>
  <dimension ref="A1:M16"/>
  <sheetViews>
    <sheetView zoomScaleNormal="100" workbookViewId="0">
      <selection activeCell="D23" sqref="D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5" customWidth="1"/>
    <col min="7" max="7" width="11.42578125" style="47"/>
    <col min="8" max="8" width="6.28515625" style="105" customWidth="1"/>
    <col min="9" max="9" width="11.42578125" style="47"/>
    <col min="10" max="10" width="6.28515625" style="105" customWidth="1"/>
    <col min="11" max="11" width="11.42578125" style="47"/>
    <col min="12" max="12" width="6.28515625" style="105" customWidth="1"/>
    <col min="13" max="13" width="8.140625" style="105" bestFit="1" customWidth="1"/>
    <col min="14" max="14" width="5.5703125" customWidth="1"/>
  </cols>
  <sheetData>
    <row r="1" spans="1:13" ht="15.75" thickBot="1" x14ac:dyDescent="0.3">
      <c r="A1" s="7" t="s">
        <v>438</v>
      </c>
    </row>
    <row r="2" spans="1:13" x14ac:dyDescent="0.2">
      <c r="A2" s="8" t="s">
        <v>20</v>
      </c>
      <c r="C2" s="183" t="s">
        <v>501</v>
      </c>
      <c r="D2" s="588" t="s">
        <v>568</v>
      </c>
      <c r="E2" s="586"/>
      <c r="F2" s="586"/>
      <c r="G2" s="586"/>
      <c r="H2" s="586"/>
      <c r="I2" s="586"/>
      <c r="J2" s="587"/>
      <c r="K2" s="582" t="s">
        <v>569</v>
      </c>
      <c r="L2" s="583"/>
      <c r="M2" s="228"/>
    </row>
    <row r="3" spans="1:13" x14ac:dyDescent="0.2">
      <c r="C3" s="176">
        <v>1</v>
      </c>
      <c r="D3" s="253">
        <v>2</v>
      </c>
      <c r="E3" s="251">
        <v>3</v>
      </c>
      <c r="F3" s="96" t="s">
        <v>39</v>
      </c>
      <c r="G3" s="251">
        <v>4</v>
      </c>
      <c r="H3" s="96" t="s">
        <v>40</v>
      </c>
      <c r="I3" s="251">
        <v>5</v>
      </c>
      <c r="J3" s="167" t="s">
        <v>41</v>
      </c>
      <c r="K3" s="251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7" t="s">
        <v>13</v>
      </c>
      <c r="D4" s="254" t="s">
        <v>14</v>
      </c>
      <c r="E4" s="252" t="s">
        <v>15</v>
      </c>
      <c r="F4" s="97" t="s">
        <v>18</v>
      </c>
      <c r="G4" s="252" t="s">
        <v>16</v>
      </c>
      <c r="H4" s="97" t="s">
        <v>18</v>
      </c>
      <c r="I4" s="252" t="s">
        <v>17</v>
      </c>
      <c r="J4" s="128" t="s">
        <v>18</v>
      </c>
      <c r="K4" s="252" t="s">
        <v>17</v>
      </c>
      <c r="L4" s="12" t="s">
        <v>18</v>
      </c>
      <c r="M4" s="158" t="s">
        <v>539</v>
      </c>
    </row>
    <row r="5" spans="1:13" ht="15" customHeight="1" x14ac:dyDescent="0.2">
      <c r="A5" s="21">
        <v>1</v>
      </c>
      <c r="B5" s="21" t="s">
        <v>0</v>
      </c>
      <c r="C5" s="180">
        <v>5713163.5999999996</v>
      </c>
      <c r="D5" s="237">
        <v>5657579.0300000003</v>
      </c>
      <c r="E5" s="33">
        <v>1879620</v>
      </c>
      <c r="F5" s="49">
        <f>E5/D5</f>
        <v>0.33223044521925132</v>
      </c>
      <c r="G5" s="33">
        <v>1863419</v>
      </c>
      <c r="H5" s="49">
        <f>G5/D5</f>
        <v>0.32936685287452361</v>
      </c>
      <c r="I5" s="33">
        <v>1863419</v>
      </c>
      <c r="J5" s="172">
        <f>I5/D5</f>
        <v>0.32936685287452361</v>
      </c>
      <c r="K5" s="31">
        <v>1806120.62</v>
      </c>
      <c r="L5" s="53">
        <v>0.32649412742995693</v>
      </c>
      <c r="M5" s="242">
        <f>+I5/K5-1</f>
        <v>3.1724558905705802E-2</v>
      </c>
    </row>
    <row r="6" spans="1:13" ht="15" customHeight="1" x14ac:dyDescent="0.2">
      <c r="A6" s="23">
        <v>2</v>
      </c>
      <c r="B6" s="23" t="s">
        <v>1</v>
      </c>
      <c r="C6" s="180">
        <v>22783832.760000002</v>
      </c>
      <c r="D6" s="237">
        <v>23083835</v>
      </c>
      <c r="E6" s="33">
        <v>19222015</v>
      </c>
      <c r="F6" s="49">
        <f>E6/D6</f>
        <v>0.83270457443488055</v>
      </c>
      <c r="G6" s="33">
        <v>17972062</v>
      </c>
      <c r="H6" s="49">
        <f>G6/D6</f>
        <v>0.77855616278664264</v>
      </c>
      <c r="I6" s="33">
        <v>4625835</v>
      </c>
      <c r="J6" s="172">
        <f>I6/D6</f>
        <v>0.20039282900783167</v>
      </c>
      <c r="K6" s="33">
        <v>407404.13</v>
      </c>
      <c r="L6" s="55">
        <v>6.1940557499321633E-2</v>
      </c>
      <c r="M6" s="242">
        <f>+I6/K6-1</f>
        <v>10.354413613823699</v>
      </c>
    </row>
    <row r="7" spans="1:13" ht="15" customHeight="1" x14ac:dyDescent="0.2">
      <c r="A7" s="23">
        <v>3</v>
      </c>
      <c r="B7" s="23" t="s">
        <v>2</v>
      </c>
      <c r="C7" s="180"/>
      <c r="D7" s="237"/>
      <c r="E7" s="33"/>
      <c r="F7" s="27" t="s">
        <v>135</v>
      </c>
      <c r="G7" s="33"/>
      <c r="H7" s="27" t="s">
        <v>135</v>
      </c>
      <c r="I7" s="33"/>
      <c r="J7" s="265" t="s">
        <v>135</v>
      </c>
      <c r="K7" s="33"/>
      <c r="L7" s="55" t="s">
        <v>135</v>
      </c>
      <c r="M7" s="244" t="s">
        <v>135</v>
      </c>
    </row>
    <row r="8" spans="1:13" ht="15" customHeight="1" x14ac:dyDescent="0.2">
      <c r="A8" s="25">
        <v>4</v>
      </c>
      <c r="B8" s="25" t="s">
        <v>3</v>
      </c>
      <c r="C8" s="180">
        <v>100625879.98</v>
      </c>
      <c r="D8" s="237">
        <v>89555020</v>
      </c>
      <c r="E8" s="33">
        <v>53467747</v>
      </c>
      <c r="F8" s="467">
        <f>E8/D8</f>
        <v>0.59703796615756433</v>
      </c>
      <c r="G8" s="33">
        <v>52264435</v>
      </c>
      <c r="H8" s="467">
        <f>G8/D8</f>
        <v>0.58360139945253764</v>
      </c>
      <c r="I8" s="33">
        <v>28286026</v>
      </c>
      <c r="J8" s="469">
        <f>I8/D8</f>
        <v>0.31585081439320767</v>
      </c>
      <c r="K8" s="35">
        <v>23314272.02</v>
      </c>
      <c r="L8" s="383">
        <v>0.27887978806261871</v>
      </c>
      <c r="M8" s="545">
        <f>+I8/K8-1</f>
        <v>0.21324937685101264</v>
      </c>
    </row>
    <row r="9" spans="1:13" ht="15" customHeight="1" x14ac:dyDescent="0.2">
      <c r="A9" s="9"/>
      <c r="B9" s="2" t="s">
        <v>4</v>
      </c>
      <c r="C9" s="181">
        <f>SUM(C5:C8)</f>
        <v>129122876.34</v>
      </c>
      <c r="D9" s="171">
        <f t="shared" ref="D9:I9" si="0">SUM(D5:D8)</f>
        <v>118296434.03</v>
      </c>
      <c r="E9" s="92">
        <f t="shared" si="0"/>
        <v>74569382</v>
      </c>
      <c r="F9" s="98">
        <f>E9/D9</f>
        <v>0.63036035372874544</v>
      </c>
      <c r="G9" s="92">
        <f t="shared" si="0"/>
        <v>72099916</v>
      </c>
      <c r="H9" s="98">
        <f>G9/D9</f>
        <v>0.60948511754560108</v>
      </c>
      <c r="I9" s="92">
        <f t="shared" si="0"/>
        <v>34775280</v>
      </c>
      <c r="J9" s="190">
        <f>I9/D9</f>
        <v>0.29396727200737921</v>
      </c>
      <c r="K9" s="92">
        <f>SUM(K5:K8)</f>
        <v>25527796.77</v>
      </c>
      <c r="L9" s="44">
        <v>0.2667232706196313</v>
      </c>
      <c r="M9" s="246">
        <f>+I9/K9-1</f>
        <v>0.36225152187311149</v>
      </c>
    </row>
    <row r="10" spans="1:13" ht="15" customHeight="1" x14ac:dyDescent="0.2">
      <c r="A10" s="21">
        <v>6</v>
      </c>
      <c r="B10" s="21" t="s">
        <v>5</v>
      </c>
      <c r="C10" s="180">
        <v>35600</v>
      </c>
      <c r="D10" s="237">
        <v>35600</v>
      </c>
      <c r="E10" s="35">
        <v>30000</v>
      </c>
      <c r="F10" s="49">
        <f>E10/D10</f>
        <v>0.84269662921348309</v>
      </c>
      <c r="G10" s="155">
        <v>2857</v>
      </c>
      <c r="H10" s="49">
        <f>G10/D10</f>
        <v>8.0252808988764052E-2</v>
      </c>
      <c r="I10" s="155">
        <v>2857</v>
      </c>
      <c r="J10" s="172">
        <f>I10/D10</f>
        <v>8.0252808988764052E-2</v>
      </c>
      <c r="K10" s="154">
        <v>3709.34</v>
      </c>
      <c r="L10" s="53">
        <v>7.4186799999999997E-2</v>
      </c>
      <c r="M10" s="242">
        <f>+K10/I10</f>
        <v>1.2983339166958348</v>
      </c>
    </row>
    <row r="11" spans="1:13" ht="15" customHeight="1" x14ac:dyDescent="0.2">
      <c r="A11" s="25">
        <v>7</v>
      </c>
      <c r="B11" s="25" t="s">
        <v>6</v>
      </c>
      <c r="C11" s="180"/>
      <c r="D11" s="238"/>
      <c r="E11" s="35"/>
      <c r="F11" s="50" t="s">
        <v>135</v>
      </c>
      <c r="G11" s="155"/>
      <c r="H11" s="50" t="s">
        <v>135</v>
      </c>
      <c r="I11" s="155"/>
      <c r="J11" s="172">
        <v>0</v>
      </c>
      <c r="K11" s="155"/>
      <c r="L11" s="56"/>
      <c r="M11" s="242">
        <v>0</v>
      </c>
    </row>
    <row r="12" spans="1:13" ht="15" customHeight="1" x14ac:dyDescent="0.2">
      <c r="A12" s="9"/>
      <c r="B12" s="2" t="s">
        <v>7</v>
      </c>
      <c r="C12" s="181">
        <f>SUM(C10:C11)</f>
        <v>35600</v>
      </c>
      <c r="D12" s="171">
        <f t="shared" ref="D12:I12" si="1">SUM(D10:D11)</f>
        <v>35600</v>
      </c>
      <c r="E12" s="92">
        <f t="shared" si="1"/>
        <v>30000</v>
      </c>
      <c r="F12" s="98">
        <f>E12/D12</f>
        <v>0.84269662921348309</v>
      </c>
      <c r="G12" s="92">
        <f t="shared" si="1"/>
        <v>2857</v>
      </c>
      <c r="H12" s="98">
        <f>G12/D12</f>
        <v>8.0252808988764052E-2</v>
      </c>
      <c r="I12" s="92">
        <f t="shared" si="1"/>
        <v>2857</v>
      </c>
      <c r="J12" s="190">
        <f>I12/D12</f>
        <v>8.0252808988764052E-2</v>
      </c>
      <c r="K12" s="92">
        <f>SUM(K10:K11)</f>
        <v>3709.34</v>
      </c>
      <c r="L12" s="44">
        <v>7.3999999999999996E-2</v>
      </c>
      <c r="M12" s="246">
        <f>+K12/I12</f>
        <v>1.2983339166958348</v>
      </c>
    </row>
    <row r="13" spans="1:13" ht="15" customHeight="1" x14ac:dyDescent="0.2">
      <c r="A13" s="21">
        <v>8</v>
      </c>
      <c r="B13" s="21" t="s">
        <v>8</v>
      </c>
      <c r="C13" s="178"/>
      <c r="D13" s="236"/>
      <c r="E13" s="31"/>
      <c r="F13" s="49" t="s">
        <v>135</v>
      </c>
      <c r="G13" s="31"/>
      <c r="H13" s="49" t="s">
        <v>135</v>
      </c>
      <c r="I13" s="31"/>
      <c r="J13" s="172" t="s">
        <v>135</v>
      </c>
      <c r="K13" s="31"/>
      <c r="L13" s="53" t="s">
        <v>135</v>
      </c>
      <c r="M13" s="242" t="s">
        <v>135</v>
      </c>
    </row>
    <row r="14" spans="1:13" ht="15" customHeight="1" x14ac:dyDescent="0.2">
      <c r="A14" s="25">
        <v>9</v>
      </c>
      <c r="B14" s="25" t="s">
        <v>9</v>
      </c>
      <c r="C14" s="180"/>
      <c r="D14" s="238"/>
      <c r="E14" s="35"/>
      <c r="F14" s="29" t="s">
        <v>135</v>
      </c>
      <c r="G14" s="35"/>
      <c r="H14" s="29" t="s">
        <v>135</v>
      </c>
      <c r="I14" s="35"/>
      <c r="J14" s="261" t="s">
        <v>135</v>
      </c>
      <c r="K14" s="35"/>
      <c r="L14" s="56" t="s">
        <v>135</v>
      </c>
      <c r="M14" s="248" t="s">
        <v>135</v>
      </c>
    </row>
    <row r="15" spans="1:13" ht="15" customHeight="1" thickBot="1" x14ac:dyDescent="0.25">
      <c r="A15" s="9"/>
      <c r="B15" s="2" t="s">
        <v>10</v>
      </c>
      <c r="C15" s="181">
        <f>SUM(C13:C14)</f>
        <v>0</v>
      </c>
      <c r="D15" s="171">
        <f t="shared" ref="D15:I15" si="2">SUM(D13:D14)</f>
        <v>0</v>
      </c>
      <c r="E15" s="391">
        <f>E13+E14</f>
        <v>0</v>
      </c>
      <c r="F15" s="98" t="s">
        <v>135</v>
      </c>
      <c r="G15" s="108">
        <f t="shared" si="2"/>
        <v>0</v>
      </c>
      <c r="H15" s="98" t="s">
        <v>135</v>
      </c>
      <c r="I15" s="92">
        <f t="shared" si="2"/>
        <v>0</v>
      </c>
      <c r="J15" s="190" t="s">
        <v>135</v>
      </c>
      <c r="K15" s="92">
        <f>SUM(K13:K14)</f>
        <v>0</v>
      </c>
      <c r="L15" s="44" t="s">
        <v>135</v>
      </c>
      <c r="M15" s="266" t="s">
        <v>135</v>
      </c>
    </row>
    <row r="16" spans="1:13" s="6" customFormat="1" ht="19.5" customHeight="1" thickBot="1" x14ac:dyDescent="0.25">
      <c r="A16" s="5"/>
      <c r="B16" s="4" t="s">
        <v>11</v>
      </c>
      <c r="C16" s="182">
        <f>+C9+C12+C15</f>
        <v>129158476.34</v>
      </c>
      <c r="D16" s="173">
        <f t="shared" ref="D16:I16" si="3">+D9+D12+D15</f>
        <v>118332034.03</v>
      </c>
      <c r="E16" s="174">
        <f t="shared" si="3"/>
        <v>74599382</v>
      </c>
      <c r="F16" s="202">
        <f>E16/D16</f>
        <v>0.63042423475191234</v>
      </c>
      <c r="G16" s="174">
        <f t="shared" si="3"/>
        <v>72102773</v>
      </c>
      <c r="H16" s="202">
        <f>G16/D16</f>
        <v>0.60932589886623789</v>
      </c>
      <c r="I16" s="174">
        <f t="shared" si="3"/>
        <v>34778137</v>
      </c>
      <c r="J16" s="194">
        <f>I16/D16</f>
        <v>0.29390297635873402</v>
      </c>
      <c r="K16" s="165">
        <f>K9+K12+K15</f>
        <v>25531506.109999999</v>
      </c>
      <c r="L16" s="543">
        <v>0.26700000000000002</v>
      </c>
      <c r="M16" s="208">
        <f>+I16/K16-1</f>
        <v>0.36216550837862038</v>
      </c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
&amp;R&amp;"Arial,Negreta"&amp;8&amp;K03+000Direcció de Pressupostos i Política Fiscal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M19"/>
  <sheetViews>
    <sheetView zoomScaleNormal="100" workbookViewId="0">
      <selection activeCell="P16" sqref="P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5" customWidth="1"/>
    <col min="7" max="7" width="11.42578125" style="47"/>
    <col min="8" max="8" width="6.28515625" style="105" customWidth="1"/>
    <col min="9" max="9" width="11.42578125" style="47"/>
    <col min="10" max="10" width="6.28515625" style="105" customWidth="1"/>
    <col min="11" max="11" width="11.42578125" style="47"/>
    <col min="12" max="12" width="6.28515625" style="105" customWidth="1"/>
    <col min="13" max="13" width="8.140625" style="105" bestFit="1" customWidth="1"/>
    <col min="14" max="14" width="5.5703125" customWidth="1"/>
  </cols>
  <sheetData>
    <row r="2" spans="1:13" ht="15" x14ac:dyDescent="0.25">
      <c r="A2" s="7" t="s">
        <v>438</v>
      </c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</sheetData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
&amp;R&amp;"Arial,Negreta"&amp;8&amp;K03+000Direcció de Pressupostos i Política Fiscal</oddHead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92D050"/>
  </sheetPr>
  <dimension ref="A1:M17"/>
  <sheetViews>
    <sheetView zoomScaleNormal="100" workbookViewId="0">
      <selection activeCell="F28" sqref="F2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2.28515625" style="47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42578125" style="105" bestFit="1" customWidth="1"/>
  </cols>
  <sheetData>
    <row r="1" spans="1:13" ht="15.75" thickBot="1" x14ac:dyDescent="0.3">
      <c r="A1" s="7" t="s">
        <v>133</v>
      </c>
    </row>
    <row r="2" spans="1:13" x14ac:dyDescent="0.2">
      <c r="A2" s="8" t="s">
        <v>20</v>
      </c>
      <c r="C2" s="183" t="s">
        <v>501</v>
      </c>
      <c r="D2" s="588" t="s">
        <v>568</v>
      </c>
      <c r="E2" s="586"/>
      <c r="F2" s="586"/>
      <c r="G2" s="586"/>
      <c r="H2" s="586"/>
      <c r="I2" s="586"/>
      <c r="J2" s="587"/>
      <c r="K2" s="582" t="s">
        <v>569</v>
      </c>
      <c r="L2" s="583"/>
      <c r="M2" s="228"/>
    </row>
    <row r="3" spans="1:13" x14ac:dyDescent="0.2">
      <c r="C3" s="176">
        <v>1</v>
      </c>
      <c r="D3" s="253">
        <v>2</v>
      </c>
      <c r="E3" s="251">
        <v>3</v>
      </c>
      <c r="F3" s="96" t="s">
        <v>39</v>
      </c>
      <c r="G3" s="251">
        <v>4</v>
      </c>
      <c r="H3" s="96" t="s">
        <v>40</v>
      </c>
      <c r="I3" s="251">
        <v>5</v>
      </c>
      <c r="J3" s="167" t="s">
        <v>41</v>
      </c>
      <c r="K3" s="251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7" t="s">
        <v>13</v>
      </c>
      <c r="D4" s="254" t="s">
        <v>14</v>
      </c>
      <c r="E4" s="252" t="s">
        <v>15</v>
      </c>
      <c r="F4" s="97" t="s">
        <v>18</v>
      </c>
      <c r="G4" s="252" t="s">
        <v>16</v>
      </c>
      <c r="H4" s="97" t="s">
        <v>18</v>
      </c>
      <c r="I4" s="252" t="s">
        <v>17</v>
      </c>
      <c r="J4" s="128" t="s">
        <v>18</v>
      </c>
      <c r="K4" s="252" t="s">
        <v>17</v>
      </c>
      <c r="L4" s="12" t="s">
        <v>18</v>
      </c>
      <c r="M4" s="158" t="s">
        <v>539</v>
      </c>
    </row>
    <row r="5" spans="1:13" ht="15" customHeight="1" x14ac:dyDescent="0.2">
      <c r="A5" s="21">
        <v>1</v>
      </c>
      <c r="B5" s="21" t="s">
        <v>0</v>
      </c>
      <c r="C5" s="178">
        <v>10444917.35</v>
      </c>
      <c r="D5" s="236">
        <v>8969887.6400000006</v>
      </c>
      <c r="E5" s="31">
        <v>495800</v>
      </c>
      <c r="F5" s="49">
        <f>E5/D5</f>
        <v>5.5273825035337898E-2</v>
      </c>
      <c r="G5" s="31">
        <v>495800</v>
      </c>
      <c r="H5" s="49">
        <f>G5/D5</f>
        <v>5.5273825035337898E-2</v>
      </c>
      <c r="I5" s="31">
        <v>495800</v>
      </c>
      <c r="J5" s="172">
        <f>I5/D5</f>
        <v>5.5273825035337898E-2</v>
      </c>
      <c r="K5" s="31">
        <v>542315.80000000005</v>
      </c>
      <c r="L5" s="53">
        <v>8.5290524648661062E-2</v>
      </c>
      <c r="M5" s="242">
        <f>+I5/K5-1</f>
        <v>-8.5772533273048679E-2</v>
      </c>
    </row>
    <row r="6" spans="1:13" ht="15" customHeight="1" x14ac:dyDescent="0.2">
      <c r="A6" s="23">
        <v>2</v>
      </c>
      <c r="B6" s="23" t="s">
        <v>1</v>
      </c>
      <c r="C6" s="178">
        <v>4077215.92</v>
      </c>
      <c r="D6" s="236">
        <v>4030404</v>
      </c>
      <c r="E6" s="31">
        <v>1538510</v>
      </c>
      <c r="F6" s="49">
        <f t="shared" ref="F6:F17" si="0">E6/D6</f>
        <v>0.3817260006689156</v>
      </c>
      <c r="G6" s="31">
        <v>1538510</v>
      </c>
      <c r="H6" s="326">
        <f t="shared" ref="H6:H17" si="1">G6/D6</f>
        <v>0.3817260006689156</v>
      </c>
      <c r="I6" s="31">
        <v>937677</v>
      </c>
      <c r="J6" s="199">
        <f t="shared" ref="J6:J17" si="2">I6/D6</f>
        <v>0.23265087073156934</v>
      </c>
      <c r="K6" s="33">
        <v>4426024.6500000004</v>
      </c>
      <c r="L6" s="383">
        <v>0.20793754185994076</v>
      </c>
      <c r="M6" s="243">
        <f>+K6/I6</f>
        <v>4.7202017859028222</v>
      </c>
    </row>
    <row r="7" spans="1:13" ht="15" customHeight="1" x14ac:dyDescent="0.2">
      <c r="A7" s="23">
        <v>3</v>
      </c>
      <c r="B7" s="23" t="s">
        <v>2</v>
      </c>
      <c r="C7" s="178">
        <v>34707752.200000003</v>
      </c>
      <c r="D7" s="236">
        <v>34707752.200000003</v>
      </c>
      <c r="E7" s="31">
        <v>12130793</v>
      </c>
      <c r="F7" s="49">
        <f t="shared" si="0"/>
        <v>0.34951249306199667</v>
      </c>
      <c r="G7" s="31">
        <v>12130793</v>
      </c>
      <c r="H7" s="326">
        <f t="shared" si="1"/>
        <v>0.34951249306199667</v>
      </c>
      <c r="I7" s="31">
        <v>12130793</v>
      </c>
      <c r="J7" s="199">
        <f t="shared" si="2"/>
        <v>0.34951249306199667</v>
      </c>
      <c r="K7" s="33">
        <v>13429649.630000001</v>
      </c>
      <c r="L7" s="53">
        <v>0.33883864502421557</v>
      </c>
      <c r="M7" s="244">
        <f t="shared" ref="M7:M17" si="3">+I7/K7-1</f>
        <v>-9.6715600613923147E-2</v>
      </c>
    </row>
    <row r="8" spans="1:13" ht="15" customHeight="1" x14ac:dyDescent="0.2">
      <c r="A8" s="25">
        <v>4</v>
      </c>
      <c r="B8" s="25" t="s">
        <v>3</v>
      </c>
      <c r="C8" s="178">
        <v>280876027.86000001</v>
      </c>
      <c r="D8" s="236">
        <v>279957114</v>
      </c>
      <c r="E8" s="31">
        <v>192308819.99000001</v>
      </c>
      <c r="F8" s="467">
        <f t="shared" si="0"/>
        <v>0.68692242623275512</v>
      </c>
      <c r="G8" s="31">
        <v>192308819.99000001</v>
      </c>
      <c r="H8" s="467">
        <f t="shared" si="1"/>
        <v>0.68692242623275512</v>
      </c>
      <c r="I8" s="31">
        <v>69105183</v>
      </c>
      <c r="J8" s="199">
        <f t="shared" si="2"/>
        <v>0.2468420323835743</v>
      </c>
      <c r="K8" s="488">
        <v>58381529.880000003</v>
      </c>
      <c r="L8" s="403">
        <v>0.23915355673441752</v>
      </c>
      <c r="M8" s="545">
        <f t="shared" si="3"/>
        <v>0.18368229030725769</v>
      </c>
    </row>
    <row r="9" spans="1:13" ht="15" customHeight="1" x14ac:dyDescent="0.2">
      <c r="A9" s="59">
        <v>5</v>
      </c>
      <c r="B9" s="59" t="s">
        <v>486</v>
      </c>
      <c r="C9" s="178">
        <v>3627500</v>
      </c>
      <c r="D9" s="236">
        <v>107259</v>
      </c>
      <c r="E9" s="31">
        <v>0</v>
      </c>
      <c r="F9" s="86">
        <f t="shared" si="0"/>
        <v>0</v>
      </c>
      <c r="G9" s="31">
        <v>0</v>
      </c>
      <c r="H9" s="86">
        <f t="shared" si="1"/>
        <v>0</v>
      </c>
      <c r="I9" s="31">
        <v>0</v>
      </c>
      <c r="J9" s="193">
        <f t="shared" si="2"/>
        <v>0</v>
      </c>
      <c r="K9" s="60">
        <v>0</v>
      </c>
      <c r="L9" s="61">
        <v>0</v>
      </c>
      <c r="M9" s="288" t="s">
        <v>135</v>
      </c>
    </row>
    <row r="10" spans="1:13" ht="15" customHeight="1" x14ac:dyDescent="0.2">
      <c r="A10" s="9"/>
      <c r="B10" s="2" t="s">
        <v>4</v>
      </c>
      <c r="C10" s="181">
        <f>SUM(C5:C9)</f>
        <v>333733413.33000004</v>
      </c>
      <c r="D10" s="171">
        <f t="shared" ref="D10:E10" si="4">SUM(D5:D9)</f>
        <v>327772416.84000003</v>
      </c>
      <c r="E10" s="92">
        <f t="shared" si="4"/>
        <v>206473922.99000001</v>
      </c>
      <c r="F10" s="98">
        <f t="shared" si="0"/>
        <v>0.62993074579179398</v>
      </c>
      <c r="G10" s="92">
        <f>SUM(G5:G9)</f>
        <v>206473922.99000001</v>
      </c>
      <c r="H10" s="98">
        <f t="shared" si="1"/>
        <v>0.62993074579179398</v>
      </c>
      <c r="I10" s="92">
        <f>SUM(I5:I9)</f>
        <v>82669453</v>
      </c>
      <c r="J10" s="190">
        <f t="shared" si="2"/>
        <v>0.2522160156031511</v>
      </c>
      <c r="K10" s="92">
        <f>SUM(K5:K9)</f>
        <v>76779519.960000008</v>
      </c>
      <c r="L10" s="44">
        <v>0.24</v>
      </c>
      <c r="M10" s="162">
        <f t="shared" si="3"/>
        <v>7.6712293109783447E-2</v>
      </c>
    </row>
    <row r="11" spans="1:13" ht="15" customHeight="1" x14ac:dyDescent="0.2">
      <c r="A11" s="21">
        <v>6</v>
      </c>
      <c r="B11" s="21" t="s">
        <v>5</v>
      </c>
      <c r="C11" s="178">
        <v>315702537.30000001</v>
      </c>
      <c r="D11" s="236">
        <v>292801893</v>
      </c>
      <c r="E11" s="31">
        <v>145918438</v>
      </c>
      <c r="F11" s="49">
        <f t="shared" si="0"/>
        <v>0.49835209911023354</v>
      </c>
      <c r="G11" s="31">
        <v>145918438</v>
      </c>
      <c r="H11" s="49">
        <f t="shared" si="1"/>
        <v>0.49835209911023354</v>
      </c>
      <c r="I11" s="31">
        <v>98604969</v>
      </c>
      <c r="J11" s="172">
        <f t="shared" si="2"/>
        <v>0.33676342727743225</v>
      </c>
      <c r="K11" s="154">
        <v>33407982.010000002</v>
      </c>
      <c r="L11" s="53">
        <v>0.10552284453795806</v>
      </c>
      <c r="M11" s="258">
        <f>+K11/I11</f>
        <v>0.33880627263317736</v>
      </c>
    </row>
    <row r="12" spans="1:13" ht="15" customHeight="1" x14ac:dyDescent="0.2">
      <c r="A12" s="25">
        <v>7</v>
      </c>
      <c r="B12" s="25" t="s">
        <v>6</v>
      </c>
      <c r="C12" s="178">
        <v>9655572.5500000007</v>
      </c>
      <c r="D12" s="236">
        <v>6482951</v>
      </c>
      <c r="E12" s="31">
        <v>1043656</v>
      </c>
      <c r="F12" s="467">
        <f t="shared" si="0"/>
        <v>0.16098471205474174</v>
      </c>
      <c r="G12" s="31">
        <v>1043656</v>
      </c>
      <c r="H12" s="467">
        <f t="shared" si="1"/>
        <v>0.16098471205474174</v>
      </c>
      <c r="I12" s="31">
        <v>43859</v>
      </c>
      <c r="J12" s="469">
        <f t="shared" si="2"/>
        <v>6.7652832791733272E-3</v>
      </c>
      <c r="K12" s="155">
        <v>301675.64</v>
      </c>
      <c r="L12" s="383">
        <v>1.8201133191007884E-2</v>
      </c>
      <c r="M12" s="258" t="s">
        <v>135</v>
      </c>
    </row>
    <row r="13" spans="1:13" ht="15" customHeight="1" x14ac:dyDescent="0.2">
      <c r="A13" s="9"/>
      <c r="B13" s="2" t="s">
        <v>7</v>
      </c>
      <c r="C13" s="181">
        <f>SUM(C11:C12)</f>
        <v>325358109.85000002</v>
      </c>
      <c r="D13" s="171">
        <f t="shared" ref="D13:I13" si="5">SUM(D11:D12)</f>
        <v>299284844</v>
      </c>
      <c r="E13" s="92">
        <f t="shared" si="5"/>
        <v>146962094</v>
      </c>
      <c r="F13" s="98">
        <f t="shared" si="0"/>
        <v>0.49104422407704684</v>
      </c>
      <c r="G13" s="92">
        <f t="shared" si="5"/>
        <v>146962094</v>
      </c>
      <c r="H13" s="98">
        <f t="shared" si="1"/>
        <v>0.49104422407704684</v>
      </c>
      <c r="I13" s="92">
        <f t="shared" si="5"/>
        <v>98648828</v>
      </c>
      <c r="J13" s="190">
        <f t="shared" si="2"/>
        <v>0.32961518091440672</v>
      </c>
      <c r="K13" s="92">
        <f>SUM(K11:K12)</f>
        <v>33709657.649999999</v>
      </c>
      <c r="L13" s="44">
        <v>0.10100000000000001</v>
      </c>
      <c r="M13" s="285">
        <f>+K13/I13</f>
        <v>0.34171371655829502</v>
      </c>
    </row>
    <row r="14" spans="1:13" ht="15" customHeight="1" x14ac:dyDescent="0.2">
      <c r="A14" s="21">
        <v>8</v>
      </c>
      <c r="B14" s="21" t="s">
        <v>8</v>
      </c>
      <c r="C14" s="178">
        <v>21421544.140000001</v>
      </c>
      <c r="D14" s="236">
        <v>21421544.140000001</v>
      </c>
      <c r="E14" s="31">
        <v>7821544.1399999997</v>
      </c>
      <c r="F14" s="49">
        <f t="shared" si="0"/>
        <v>0.36512513238459754</v>
      </c>
      <c r="G14" s="31">
        <v>7821544.1399999997</v>
      </c>
      <c r="H14" s="49">
        <f t="shared" si="1"/>
        <v>0.36512513238459754</v>
      </c>
      <c r="I14" s="31">
        <v>7821544.1399999997</v>
      </c>
      <c r="J14" s="172">
        <f t="shared" si="2"/>
        <v>0.36512513238459754</v>
      </c>
      <c r="K14" s="154">
        <v>9821444.1400000006</v>
      </c>
      <c r="L14" s="53">
        <v>8.4389323266429853E-2</v>
      </c>
      <c r="M14" s="258">
        <f t="shared" si="3"/>
        <v>-0.20362585903787478</v>
      </c>
    </row>
    <row r="15" spans="1:13" ht="15" customHeight="1" x14ac:dyDescent="0.2">
      <c r="A15" s="25">
        <v>9</v>
      </c>
      <c r="B15" s="25" t="s">
        <v>9</v>
      </c>
      <c r="C15" s="178">
        <v>159183736.81</v>
      </c>
      <c r="D15" s="236">
        <v>159183736.81</v>
      </c>
      <c r="E15" s="31">
        <v>125986956</v>
      </c>
      <c r="F15" s="467">
        <f t="shared" si="0"/>
        <v>0.79145620353401225</v>
      </c>
      <c r="G15" s="31">
        <v>125986956</v>
      </c>
      <c r="H15" s="467">
        <f t="shared" si="1"/>
        <v>0.79145620353401225</v>
      </c>
      <c r="I15" s="31">
        <v>125986956</v>
      </c>
      <c r="J15" s="469">
        <f t="shared" si="2"/>
        <v>0.79145620353401225</v>
      </c>
      <c r="K15" s="155">
        <v>97228835.319999993</v>
      </c>
      <c r="L15" s="383">
        <v>0.73940393792779591</v>
      </c>
      <c r="M15" s="161">
        <f t="shared" si="3"/>
        <v>0.29577769378138852</v>
      </c>
    </row>
    <row r="16" spans="1:13" ht="15" customHeight="1" thickBot="1" x14ac:dyDescent="0.25">
      <c r="A16" s="9"/>
      <c r="B16" s="2" t="s">
        <v>10</v>
      </c>
      <c r="C16" s="181">
        <f>SUM(C14:C15)</f>
        <v>180605280.94999999</v>
      </c>
      <c r="D16" s="171">
        <f t="shared" ref="D16:I16" si="6">SUM(D14:D15)</f>
        <v>180605280.94999999</v>
      </c>
      <c r="E16" s="92">
        <f t="shared" si="6"/>
        <v>133808500.14</v>
      </c>
      <c r="F16" s="98">
        <f t="shared" si="0"/>
        <v>0.74088918904339496</v>
      </c>
      <c r="G16" s="92">
        <f t="shared" si="6"/>
        <v>133808500.14</v>
      </c>
      <c r="H16" s="98">
        <f t="shared" si="1"/>
        <v>0.74088918904339496</v>
      </c>
      <c r="I16" s="92">
        <f t="shared" si="6"/>
        <v>133808500.14</v>
      </c>
      <c r="J16" s="190">
        <f t="shared" si="2"/>
        <v>0.74088918904339496</v>
      </c>
      <c r="K16" s="92">
        <f>SUM(K14:K15)</f>
        <v>107050279.45999999</v>
      </c>
      <c r="L16" s="44">
        <v>0.432</v>
      </c>
      <c r="M16" s="266">
        <f t="shared" si="3"/>
        <v>0.24995937250213696</v>
      </c>
    </row>
    <row r="17" spans="1:13" s="6" customFormat="1" ht="19.5" customHeight="1" thickBot="1" x14ac:dyDescent="0.25">
      <c r="A17" s="5"/>
      <c r="B17" s="4" t="s">
        <v>11</v>
      </c>
      <c r="C17" s="182">
        <f>+C10+C13+C16</f>
        <v>839696804.13000011</v>
      </c>
      <c r="D17" s="173">
        <f t="shared" ref="D17:I17" si="7">+D10+D13+D16</f>
        <v>807662541.78999996</v>
      </c>
      <c r="E17" s="174">
        <f t="shared" si="7"/>
        <v>487244517.13</v>
      </c>
      <c r="F17" s="202">
        <f t="shared" si="0"/>
        <v>0.6032773490400255</v>
      </c>
      <c r="G17" s="174">
        <f t="shared" si="7"/>
        <v>487244517.13</v>
      </c>
      <c r="H17" s="202">
        <f t="shared" si="1"/>
        <v>0.6032773490400255</v>
      </c>
      <c r="I17" s="174">
        <f t="shared" si="7"/>
        <v>315126781.13999999</v>
      </c>
      <c r="J17" s="194">
        <f t="shared" si="2"/>
        <v>0.39017134611887944</v>
      </c>
      <c r="K17" s="165">
        <f>K10+K13+K16</f>
        <v>217539457.06999999</v>
      </c>
      <c r="L17" s="211">
        <v>0.24099999999999999</v>
      </c>
      <c r="M17" s="208">
        <f t="shared" si="3"/>
        <v>0.44859597143610719</v>
      </c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
&amp;R&amp;"Arial,Negreta"&amp;8&amp;K03+000Direcció de Pressupostos i Política Fiscal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8"/>
  <sheetViews>
    <sheetView zoomScaleNormal="100" workbookViewId="0">
      <selection activeCell="K43" sqref="K4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2.28515625" style="47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42578125" style="105" bestFit="1" customWidth="1"/>
  </cols>
  <sheetData>
    <row r="1" spans="1:13" ht="15" x14ac:dyDescent="0.25">
      <c r="A1" s="7" t="s">
        <v>133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
&amp;R&amp;"Arial,Negreta"&amp;8&amp;K03+000Direcció de Pressupostos i Política Fiscal</oddHead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92D050"/>
  </sheetPr>
  <dimension ref="A1:M21"/>
  <sheetViews>
    <sheetView zoomScaleNormal="100" workbookViewId="0">
      <selection activeCell="H28" sqref="H2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47" bestFit="1" customWidth="1"/>
    <col min="5" max="5" width="11" style="47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28515625" style="105" bestFit="1" customWidth="1"/>
  </cols>
  <sheetData>
    <row r="1" spans="1:13" ht="15.75" thickBot="1" x14ac:dyDescent="0.3">
      <c r="A1" s="7" t="s">
        <v>439</v>
      </c>
    </row>
    <row r="2" spans="1:13" x14ac:dyDescent="0.2">
      <c r="A2" s="8" t="s">
        <v>20</v>
      </c>
      <c r="C2" s="183" t="s">
        <v>501</v>
      </c>
      <c r="D2" s="588" t="s">
        <v>568</v>
      </c>
      <c r="E2" s="586"/>
      <c r="F2" s="586"/>
      <c r="G2" s="586"/>
      <c r="H2" s="586"/>
      <c r="I2" s="586"/>
      <c r="J2" s="587"/>
      <c r="K2" s="582" t="s">
        <v>569</v>
      </c>
      <c r="L2" s="583"/>
      <c r="M2" s="228"/>
    </row>
    <row r="3" spans="1:13" x14ac:dyDescent="0.2">
      <c r="C3" s="176">
        <v>1</v>
      </c>
      <c r="D3" s="253">
        <v>2</v>
      </c>
      <c r="E3" s="251">
        <v>3</v>
      </c>
      <c r="F3" s="96" t="s">
        <v>39</v>
      </c>
      <c r="G3" s="251">
        <v>4</v>
      </c>
      <c r="H3" s="96" t="s">
        <v>40</v>
      </c>
      <c r="I3" s="251">
        <v>5</v>
      </c>
      <c r="J3" s="167" t="s">
        <v>41</v>
      </c>
      <c r="K3" s="251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7" t="s">
        <v>13</v>
      </c>
      <c r="D4" s="254" t="s">
        <v>14</v>
      </c>
      <c r="E4" s="252" t="s">
        <v>15</v>
      </c>
      <c r="F4" s="97" t="s">
        <v>18</v>
      </c>
      <c r="G4" s="252" t="s">
        <v>16</v>
      </c>
      <c r="H4" s="97" t="s">
        <v>18</v>
      </c>
      <c r="I4" s="252" t="s">
        <v>17</v>
      </c>
      <c r="J4" s="128" t="s">
        <v>18</v>
      </c>
      <c r="K4" s="252" t="s">
        <v>17</v>
      </c>
      <c r="L4" s="12" t="s">
        <v>18</v>
      </c>
      <c r="M4" s="158" t="s">
        <v>539</v>
      </c>
    </row>
    <row r="5" spans="1:13" ht="15" customHeight="1" x14ac:dyDescent="0.2">
      <c r="A5" s="21">
        <v>1</v>
      </c>
      <c r="B5" s="21" t="s">
        <v>0</v>
      </c>
      <c r="C5" s="178">
        <v>348042.97</v>
      </c>
      <c r="D5" s="236">
        <v>317368.88</v>
      </c>
      <c r="E5" s="35">
        <v>136380</v>
      </c>
      <c r="F5" s="49">
        <f>E5/D5</f>
        <v>0.42972077161440653</v>
      </c>
      <c r="G5" s="35">
        <v>136380</v>
      </c>
      <c r="H5" s="49">
        <f>G5/D5</f>
        <v>0.42972077161440653</v>
      </c>
      <c r="I5" s="35">
        <v>136380</v>
      </c>
      <c r="J5" s="172">
        <f>I5/D5</f>
        <v>0.42972077161440653</v>
      </c>
      <c r="K5" s="31">
        <v>119450.46</v>
      </c>
      <c r="L5" s="53">
        <v>0.34377379984049766</v>
      </c>
      <c r="M5" s="242">
        <f>+I5/K5-1</f>
        <v>0.14172854587583839</v>
      </c>
    </row>
    <row r="6" spans="1:13" ht="15" customHeight="1" x14ac:dyDescent="0.2">
      <c r="A6" s="23">
        <v>2</v>
      </c>
      <c r="B6" s="23" t="s">
        <v>1</v>
      </c>
      <c r="C6" s="178">
        <v>50</v>
      </c>
      <c r="D6" s="236">
        <v>50</v>
      </c>
      <c r="E6" s="35">
        <v>0</v>
      </c>
      <c r="F6" s="49" t="s">
        <v>135</v>
      </c>
      <c r="G6" s="35">
        <v>0</v>
      </c>
      <c r="H6" s="49" t="s">
        <v>135</v>
      </c>
      <c r="I6" s="35">
        <v>0</v>
      </c>
      <c r="J6" s="172">
        <v>0</v>
      </c>
      <c r="K6" s="33"/>
      <c r="L6" s="55" t="s">
        <v>135</v>
      </c>
      <c r="M6" s="242">
        <v>0</v>
      </c>
    </row>
    <row r="7" spans="1:13" ht="15" customHeight="1" x14ac:dyDescent="0.2">
      <c r="A7" s="23">
        <v>3</v>
      </c>
      <c r="B7" s="23" t="s">
        <v>2</v>
      </c>
      <c r="C7" s="178"/>
      <c r="D7" s="236"/>
      <c r="E7" s="35"/>
      <c r="F7" s="27" t="s">
        <v>135</v>
      </c>
      <c r="G7" s="35"/>
      <c r="H7" s="27" t="s">
        <v>135</v>
      </c>
      <c r="I7" s="35"/>
      <c r="J7" s="265" t="s">
        <v>135</v>
      </c>
      <c r="K7" s="33"/>
      <c r="L7" s="55" t="s">
        <v>135</v>
      </c>
      <c r="M7" s="244" t="s">
        <v>135</v>
      </c>
    </row>
    <row r="8" spans="1:13" ht="15" customHeight="1" x14ac:dyDescent="0.2">
      <c r="A8" s="25">
        <v>4</v>
      </c>
      <c r="B8" s="25" t="s">
        <v>3</v>
      </c>
      <c r="C8" s="178">
        <v>209552292.66</v>
      </c>
      <c r="D8" s="236">
        <v>213127341</v>
      </c>
      <c r="E8" s="35">
        <v>209003814</v>
      </c>
      <c r="F8" s="467">
        <f>E8/D8</f>
        <v>0.98065228524574888</v>
      </c>
      <c r="G8" s="35">
        <v>209003814</v>
      </c>
      <c r="H8" s="467">
        <f>G8/D8</f>
        <v>0.98065228524574888</v>
      </c>
      <c r="I8" s="35">
        <v>93167814</v>
      </c>
      <c r="J8" s="469">
        <f>I8/D8</f>
        <v>0.43714623174508616</v>
      </c>
      <c r="K8" s="35">
        <v>82982738.239999995</v>
      </c>
      <c r="L8" s="383">
        <v>0.40319405087239507</v>
      </c>
      <c r="M8" s="545">
        <f>+I8/K8-1</f>
        <v>0.12273728218684532</v>
      </c>
    </row>
    <row r="9" spans="1:13" ht="15" customHeight="1" x14ac:dyDescent="0.2">
      <c r="A9" s="9"/>
      <c r="B9" s="2" t="s">
        <v>4</v>
      </c>
      <c r="C9" s="181">
        <f>SUM(C5:C8)</f>
        <v>209900385.63</v>
      </c>
      <c r="D9" s="171">
        <f>SUM(D5:D8)</f>
        <v>213444759.88</v>
      </c>
      <c r="E9" s="92">
        <f>SUM(E5:E8)</f>
        <v>209140194</v>
      </c>
      <c r="F9" s="98">
        <f>E9/D9</f>
        <v>0.97983288096451726</v>
      </c>
      <c r="G9" s="92">
        <f t="shared" ref="G9:I9" si="0">SUM(G5:G8)</f>
        <v>209140194</v>
      </c>
      <c r="H9" s="98">
        <f>G9/D9</f>
        <v>0.97983288096451726</v>
      </c>
      <c r="I9" s="92">
        <f t="shared" si="0"/>
        <v>93304194</v>
      </c>
      <c r="J9" s="190">
        <f>I9/D9</f>
        <v>0.43713508849997634</v>
      </c>
      <c r="K9" s="92">
        <f>SUM(K5:K8)</f>
        <v>83102188.699999988</v>
      </c>
      <c r="L9" s="44">
        <v>0.40300000000000002</v>
      </c>
      <c r="M9" s="162">
        <f>+I9/K9-1</f>
        <v>0.12276458008620428</v>
      </c>
    </row>
    <row r="10" spans="1:13" ht="15" customHeight="1" x14ac:dyDescent="0.2">
      <c r="A10" s="21">
        <v>6</v>
      </c>
      <c r="B10" s="21" t="s">
        <v>5</v>
      </c>
      <c r="C10" s="178"/>
      <c r="D10" s="236"/>
      <c r="E10" s="31"/>
      <c r="F10" s="28" t="s">
        <v>135</v>
      </c>
      <c r="G10" s="154"/>
      <c r="H10" s="28" t="s">
        <v>135</v>
      </c>
      <c r="I10" s="154"/>
      <c r="J10" s="469">
        <v>0</v>
      </c>
      <c r="K10" s="154"/>
      <c r="L10" s="53" t="s">
        <v>135</v>
      </c>
      <c r="M10" s="159">
        <v>0</v>
      </c>
    </row>
    <row r="11" spans="1:13" ht="15" customHeight="1" x14ac:dyDescent="0.2">
      <c r="A11" s="25">
        <v>7</v>
      </c>
      <c r="B11" s="25" t="s">
        <v>6</v>
      </c>
      <c r="C11" s="178">
        <v>5240773</v>
      </c>
      <c r="D11" s="236">
        <v>5038543.68</v>
      </c>
      <c r="E11" s="31">
        <v>4821737</v>
      </c>
      <c r="F11" s="467">
        <f>E11/D11</f>
        <v>0.95697036807270475</v>
      </c>
      <c r="G11" s="31">
        <v>4821737</v>
      </c>
      <c r="H11" s="467">
        <f>G11/D11</f>
        <v>0.95697036807270475</v>
      </c>
      <c r="I11" s="155">
        <v>1000000</v>
      </c>
      <c r="J11" s="469">
        <f>I11/D11</f>
        <v>0.19847004680527053</v>
      </c>
      <c r="K11" s="155">
        <v>2037335.6</v>
      </c>
      <c r="L11" s="383">
        <v>0.40080505067312555</v>
      </c>
      <c r="M11" s="245">
        <f>+I11/K11-1</f>
        <v>-0.509162849753374</v>
      </c>
    </row>
    <row r="12" spans="1:13" ht="15" customHeight="1" x14ac:dyDescent="0.2">
      <c r="A12" s="9"/>
      <c r="B12" s="2" t="s">
        <v>7</v>
      </c>
      <c r="C12" s="181">
        <f>SUM(C10:C11)</f>
        <v>5240773</v>
      </c>
      <c r="D12" s="171">
        <f t="shared" ref="D12:I12" si="1">SUM(D10:D11)</f>
        <v>5038543.68</v>
      </c>
      <c r="E12" s="92">
        <f t="shared" si="1"/>
        <v>4821737</v>
      </c>
      <c r="F12" s="98">
        <f>E12/D12</f>
        <v>0.95697036807270475</v>
      </c>
      <c r="G12" s="92">
        <f t="shared" si="1"/>
        <v>4821737</v>
      </c>
      <c r="H12" s="98">
        <f>G12/D12</f>
        <v>0.95697036807270475</v>
      </c>
      <c r="I12" s="92">
        <f t="shared" si="1"/>
        <v>1000000</v>
      </c>
      <c r="J12" s="190">
        <f>I12/D12</f>
        <v>0.19847004680527053</v>
      </c>
      <c r="K12" s="92">
        <f>SUM(K10:K11)</f>
        <v>2037335.6</v>
      </c>
      <c r="L12" s="44">
        <v>0.40100000000000002</v>
      </c>
      <c r="M12" s="162">
        <f>+I12/K12-1</f>
        <v>-0.509162849753374</v>
      </c>
    </row>
    <row r="13" spans="1:13" ht="15" customHeight="1" x14ac:dyDescent="0.2">
      <c r="A13" s="21">
        <v>8</v>
      </c>
      <c r="B13" s="21" t="s">
        <v>8</v>
      </c>
      <c r="C13" s="178"/>
      <c r="D13" s="236"/>
      <c r="E13" s="31"/>
      <c r="F13" s="28" t="s">
        <v>135</v>
      </c>
      <c r="G13" s="31"/>
      <c r="H13" s="28" t="s">
        <v>135</v>
      </c>
      <c r="I13" s="31"/>
      <c r="J13" s="260" t="s">
        <v>135</v>
      </c>
      <c r="K13" s="31"/>
      <c r="L13" s="57"/>
      <c r="M13" s="247" t="s">
        <v>135</v>
      </c>
    </row>
    <row r="14" spans="1:13" ht="15" customHeight="1" x14ac:dyDescent="0.2">
      <c r="A14" s="25">
        <v>9</v>
      </c>
      <c r="B14" s="25" t="s">
        <v>9</v>
      </c>
      <c r="C14" s="180"/>
      <c r="D14" s="238"/>
      <c r="E14" s="35"/>
      <c r="F14" s="29" t="s">
        <v>135</v>
      </c>
      <c r="G14" s="35"/>
      <c r="H14" s="29" t="s">
        <v>135</v>
      </c>
      <c r="I14" s="35"/>
      <c r="J14" s="261" t="s">
        <v>135</v>
      </c>
      <c r="K14" s="35"/>
      <c r="L14" s="56"/>
      <c r="M14" s="248" t="s">
        <v>135</v>
      </c>
    </row>
    <row r="15" spans="1:13" ht="15" customHeight="1" thickBot="1" x14ac:dyDescent="0.25">
      <c r="A15" s="9"/>
      <c r="B15" s="2" t="s">
        <v>10</v>
      </c>
      <c r="C15" s="181">
        <f>SUM(C13:C14)</f>
        <v>0</v>
      </c>
      <c r="D15" s="171">
        <f t="shared" ref="D15:I15" si="2">SUM(D13:D14)</f>
        <v>0</v>
      </c>
      <c r="E15" s="92">
        <f t="shared" si="2"/>
        <v>0</v>
      </c>
      <c r="F15" s="262" t="s">
        <v>135</v>
      </c>
      <c r="G15" s="92">
        <f t="shared" si="2"/>
        <v>0</v>
      </c>
      <c r="H15" s="262" t="s">
        <v>135</v>
      </c>
      <c r="I15" s="92">
        <f t="shared" si="2"/>
        <v>0</v>
      </c>
      <c r="J15" s="263" t="s">
        <v>135</v>
      </c>
      <c r="K15" s="92">
        <f>SUM(K13:K14)</f>
        <v>0</v>
      </c>
      <c r="L15" s="107" t="s">
        <v>135</v>
      </c>
      <c r="M15" s="264" t="s">
        <v>135</v>
      </c>
    </row>
    <row r="16" spans="1:13" s="6" customFormat="1" ht="19.5" customHeight="1" thickBot="1" x14ac:dyDescent="0.25">
      <c r="A16" s="5"/>
      <c r="B16" s="4" t="s">
        <v>11</v>
      </c>
      <c r="C16" s="182">
        <f>+C9+C12+C15</f>
        <v>215141158.63</v>
      </c>
      <c r="D16" s="173">
        <f t="shared" ref="D16:I16" si="3">+D9+D12+D15</f>
        <v>218483303.56</v>
      </c>
      <c r="E16" s="174">
        <f t="shared" si="3"/>
        <v>213961931</v>
      </c>
      <c r="F16" s="202">
        <f>E16/D16</f>
        <v>0.97930563806786119</v>
      </c>
      <c r="G16" s="174">
        <f t="shared" si="3"/>
        <v>213961931</v>
      </c>
      <c r="H16" s="202">
        <f>G16/D16</f>
        <v>0.97930563806786119</v>
      </c>
      <c r="I16" s="174">
        <f t="shared" si="3"/>
        <v>94304194</v>
      </c>
      <c r="J16" s="194">
        <f>I16/D16</f>
        <v>0.43163112449964458</v>
      </c>
      <c r="K16" s="165">
        <f>K9+K12+K15</f>
        <v>85139524.299999982</v>
      </c>
      <c r="L16" s="211">
        <v>0.40300000000000002</v>
      </c>
      <c r="M16" s="208">
        <f>+I16/K16-1</f>
        <v>0.10764295167667526</v>
      </c>
    </row>
    <row r="21" spans="10:10" x14ac:dyDescent="0.2">
      <c r="J21" s="105" t="s">
        <v>154</v>
      </c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
&amp;R&amp;"Arial,Negreta"&amp;8&amp;K03+000Direcció de Pressupostos i Política Fiscal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0"/>
  <sheetViews>
    <sheetView zoomScaleNormal="100" workbookViewId="0">
      <selection sqref="A1:XFD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47" bestFit="1" customWidth="1"/>
    <col min="5" max="5" width="11" style="47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28515625" style="105" bestFit="1" customWidth="1"/>
  </cols>
  <sheetData>
    <row r="1" spans="1:13" ht="15" x14ac:dyDescent="0.25">
      <c r="A1" s="7" t="s">
        <v>439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20" spans="1:13" s="47" customFormat="1" x14ac:dyDescent="0.2">
      <c r="A20"/>
      <c r="B20"/>
      <c r="C20"/>
      <c r="F20" s="105"/>
      <c r="H20" s="105"/>
      <c r="J20" s="105" t="s">
        <v>154</v>
      </c>
      <c r="L20" s="105"/>
      <c r="M20" s="105"/>
    </row>
  </sheetData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
&amp;R&amp;"Arial,Negreta"&amp;8&amp;K03+000Direcció de Pressupostos i Política Fiscal</oddHead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92D050"/>
  </sheetPr>
  <dimension ref="A1:M16"/>
  <sheetViews>
    <sheetView zoomScaleNormal="100" workbookViewId="0">
      <selection activeCell="J21" sqref="J2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544" bestFit="1" customWidth="1"/>
    <col min="13" max="13" width="9" style="105" bestFit="1" customWidth="1"/>
  </cols>
  <sheetData>
    <row r="1" spans="1:13" ht="15.75" thickBot="1" x14ac:dyDescent="0.3">
      <c r="A1" s="7" t="s">
        <v>134</v>
      </c>
    </row>
    <row r="2" spans="1:13" x14ac:dyDescent="0.2">
      <c r="A2" s="8" t="s">
        <v>20</v>
      </c>
      <c r="C2" s="183" t="s">
        <v>501</v>
      </c>
      <c r="D2" s="588" t="s">
        <v>568</v>
      </c>
      <c r="E2" s="586"/>
      <c r="F2" s="586"/>
      <c r="G2" s="586"/>
      <c r="H2" s="586"/>
      <c r="I2" s="586"/>
      <c r="J2" s="587"/>
      <c r="K2" s="582" t="s">
        <v>569</v>
      </c>
      <c r="L2" s="583"/>
      <c r="M2" s="228"/>
    </row>
    <row r="3" spans="1:13" x14ac:dyDescent="0.2">
      <c r="C3" s="176">
        <v>1</v>
      </c>
      <c r="D3" s="253">
        <v>2</v>
      </c>
      <c r="E3" s="251">
        <v>3</v>
      </c>
      <c r="F3" s="96" t="s">
        <v>39</v>
      </c>
      <c r="G3" s="251">
        <v>4</v>
      </c>
      <c r="H3" s="96" t="s">
        <v>40</v>
      </c>
      <c r="I3" s="251">
        <v>5</v>
      </c>
      <c r="J3" s="167" t="s">
        <v>41</v>
      </c>
      <c r="K3" s="251" t="s">
        <v>42</v>
      </c>
      <c r="L3" s="110" t="s">
        <v>43</v>
      </c>
      <c r="M3" s="157" t="s">
        <v>368</v>
      </c>
    </row>
    <row r="4" spans="1:13" ht="25.5" x14ac:dyDescent="0.2">
      <c r="A4" s="1"/>
      <c r="B4" s="2" t="s">
        <v>12</v>
      </c>
      <c r="C4" s="177" t="s">
        <v>13</v>
      </c>
      <c r="D4" s="254" t="s">
        <v>14</v>
      </c>
      <c r="E4" s="252" t="s">
        <v>15</v>
      </c>
      <c r="F4" s="97" t="s">
        <v>18</v>
      </c>
      <c r="G4" s="252" t="s">
        <v>16</v>
      </c>
      <c r="H4" s="97" t="s">
        <v>18</v>
      </c>
      <c r="I4" s="252" t="s">
        <v>17</v>
      </c>
      <c r="J4" s="128" t="s">
        <v>18</v>
      </c>
      <c r="K4" s="252" t="s">
        <v>17</v>
      </c>
      <c r="L4" s="111" t="s">
        <v>18</v>
      </c>
      <c r="M4" s="158" t="s">
        <v>539</v>
      </c>
    </row>
    <row r="5" spans="1:13" ht="15" customHeight="1" x14ac:dyDescent="0.2">
      <c r="A5" s="21">
        <v>1</v>
      </c>
      <c r="B5" s="21" t="s">
        <v>0</v>
      </c>
      <c r="C5" s="179">
        <v>40871849.880000003</v>
      </c>
      <c r="D5" s="237">
        <v>41327824.119999997</v>
      </c>
      <c r="E5" s="33">
        <v>13981631</v>
      </c>
      <c r="F5" s="49">
        <f>E5/D5</f>
        <v>0.33831035864367692</v>
      </c>
      <c r="G5" s="33">
        <v>13981631</v>
      </c>
      <c r="H5" s="49">
        <f>G5/D5</f>
        <v>0.33831035864367692</v>
      </c>
      <c r="I5" s="33">
        <v>13981631</v>
      </c>
      <c r="J5" s="172">
        <f>I5/D5</f>
        <v>0.33831035864367692</v>
      </c>
      <c r="K5" s="31">
        <v>13966907.150000002</v>
      </c>
      <c r="L5" s="53">
        <v>0.33334923230635238</v>
      </c>
      <c r="M5" s="242">
        <f>+I5/K5-1</f>
        <v>1.0541954522835795E-3</v>
      </c>
    </row>
    <row r="6" spans="1:13" ht="15" customHeight="1" x14ac:dyDescent="0.2">
      <c r="A6" s="23">
        <v>2</v>
      </c>
      <c r="B6" s="23" t="s">
        <v>1</v>
      </c>
      <c r="C6" s="179">
        <v>165307406.81</v>
      </c>
      <c r="D6" s="237">
        <v>168554734</v>
      </c>
      <c r="E6" s="33">
        <v>156829697</v>
      </c>
      <c r="F6" s="49">
        <f>E6/D6</f>
        <v>0.93043780662962572</v>
      </c>
      <c r="G6" s="33">
        <v>151710825</v>
      </c>
      <c r="H6" s="49">
        <f>G6/D6</f>
        <v>0.90006860916763098</v>
      </c>
      <c r="I6" s="33">
        <v>27356171</v>
      </c>
      <c r="J6" s="172">
        <f>I6/D6</f>
        <v>0.16229844366162982</v>
      </c>
      <c r="K6" s="33">
        <v>27898709.829999998</v>
      </c>
      <c r="L6" s="55">
        <v>0.17271142232504572</v>
      </c>
      <c r="M6" s="242">
        <f>+I6/K6-1</f>
        <v>-1.9446735469344056E-2</v>
      </c>
    </row>
    <row r="7" spans="1:13" ht="15" customHeight="1" x14ac:dyDescent="0.2">
      <c r="A7" s="23">
        <v>3</v>
      </c>
      <c r="B7" s="23" t="s">
        <v>2</v>
      </c>
      <c r="C7" s="179"/>
      <c r="D7" s="237"/>
      <c r="E7" s="33"/>
      <c r="F7" s="27" t="s">
        <v>135</v>
      </c>
      <c r="G7" s="33"/>
      <c r="H7" s="27" t="s">
        <v>135</v>
      </c>
      <c r="I7" s="33"/>
      <c r="J7" s="265" t="s">
        <v>135</v>
      </c>
      <c r="K7" s="33"/>
      <c r="L7" s="55" t="s">
        <v>135</v>
      </c>
      <c r="M7" s="243" t="s">
        <v>135</v>
      </c>
    </row>
    <row r="8" spans="1:13" ht="15" customHeight="1" x14ac:dyDescent="0.2">
      <c r="A8" s="25">
        <v>4</v>
      </c>
      <c r="B8" s="25" t="s">
        <v>3</v>
      </c>
      <c r="C8" s="179">
        <v>82331024.799999997</v>
      </c>
      <c r="D8" s="237">
        <v>82893965</v>
      </c>
      <c r="E8" s="33">
        <v>81000144</v>
      </c>
      <c r="F8" s="467">
        <f>E8/D8</f>
        <v>0.97715369267231944</v>
      </c>
      <c r="G8" s="33">
        <v>78613278</v>
      </c>
      <c r="H8" s="467">
        <f>G8/D8</f>
        <v>0.94835948551863813</v>
      </c>
      <c r="I8" s="33">
        <v>32323524</v>
      </c>
      <c r="J8" s="469">
        <f>I8/D8</f>
        <v>0.38993820599605772</v>
      </c>
      <c r="K8" s="35">
        <v>28992441.099999998</v>
      </c>
      <c r="L8" s="383">
        <v>0.35836978451963947</v>
      </c>
      <c r="M8" s="273">
        <f>+I8/K8-1</f>
        <v>0.11489487513350505</v>
      </c>
    </row>
    <row r="9" spans="1:13" ht="15" customHeight="1" x14ac:dyDescent="0.2">
      <c r="A9" s="9"/>
      <c r="B9" s="2" t="s">
        <v>4</v>
      </c>
      <c r="C9" s="181">
        <f>SUM(C5:C8)</f>
        <v>288510281.49000001</v>
      </c>
      <c r="D9" s="171">
        <f t="shared" ref="D9:I9" si="0">SUM(D5:D8)</f>
        <v>292776523.12</v>
      </c>
      <c r="E9" s="92">
        <f t="shared" si="0"/>
        <v>251811472</v>
      </c>
      <c r="F9" s="98">
        <f>E9/D9</f>
        <v>0.8600808197206109</v>
      </c>
      <c r="G9" s="92">
        <f t="shared" si="0"/>
        <v>244305734</v>
      </c>
      <c r="H9" s="98">
        <f>G9/D9</f>
        <v>0.83444441308522088</v>
      </c>
      <c r="I9" s="92">
        <f t="shared" si="0"/>
        <v>73661326</v>
      </c>
      <c r="J9" s="190">
        <f>I9/D9</f>
        <v>0.25159574003755936</v>
      </c>
      <c r="K9" s="92">
        <f>SUM(K5:K8)</f>
        <v>70858058.079999998</v>
      </c>
      <c r="L9" s="44">
        <v>0.24920773555463399</v>
      </c>
      <c r="M9" s="246">
        <f>+I9/K9-1</f>
        <v>3.9561737873694769E-2</v>
      </c>
    </row>
    <row r="10" spans="1:13" ht="15" customHeight="1" x14ac:dyDescent="0.2">
      <c r="A10" s="21">
        <v>6</v>
      </c>
      <c r="B10" s="21" t="s">
        <v>5</v>
      </c>
      <c r="C10" s="180">
        <v>14967144.689999999</v>
      </c>
      <c r="D10" s="238">
        <v>20223628</v>
      </c>
      <c r="E10" s="35">
        <v>10834543</v>
      </c>
      <c r="F10" s="49">
        <f>E10/D10</f>
        <v>0.53573686185287828</v>
      </c>
      <c r="G10" s="155">
        <v>8005873</v>
      </c>
      <c r="H10" s="49">
        <f>G10/D10</f>
        <v>0.39586729937872672</v>
      </c>
      <c r="I10" s="33">
        <v>3478472</v>
      </c>
      <c r="J10" s="172">
        <f>I10/D10</f>
        <v>0.17200039478574269</v>
      </c>
      <c r="K10" s="154">
        <v>16318588.619999999</v>
      </c>
      <c r="L10" s="53">
        <v>0.45197057331228724</v>
      </c>
      <c r="M10" s="242">
        <f t="shared" ref="M10" si="1">+I10/K10-1</f>
        <v>-0.78683989890297268</v>
      </c>
    </row>
    <row r="11" spans="1:13" ht="15" customHeight="1" x14ac:dyDescent="0.2">
      <c r="A11" s="25">
        <v>7</v>
      </c>
      <c r="B11" s="25" t="s">
        <v>6</v>
      </c>
      <c r="C11" s="180">
        <v>0</v>
      </c>
      <c r="D11" s="238">
        <v>269649</v>
      </c>
      <c r="E11" s="35">
        <v>94650</v>
      </c>
      <c r="F11" s="49">
        <f>E11/D11</f>
        <v>0.35101187098783976</v>
      </c>
      <c r="G11" s="155">
        <v>94650</v>
      </c>
      <c r="H11" s="49">
        <f>G11/D11</f>
        <v>0.35101187098783976</v>
      </c>
      <c r="I11" s="155">
        <v>64650</v>
      </c>
      <c r="J11" s="172">
        <f>I11/D11</f>
        <v>0.23975612741007754</v>
      </c>
      <c r="K11" s="155">
        <v>72718.86</v>
      </c>
      <c r="L11" s="383">
        <v>7.399580109983174E-2</v>
      </c>
      <c r="M11" s="161">
        <f>+K11/I11</f>
        <v>1.1248083526682136</v>
      </c>
    </row>
    <row r="12" spans="1:13" ht="15" customHeight="1" x14ac:dyDescent="0.2">
      <c r="A12" s="9"/>
      <c r="B12" s="2" t="s">
        <v>7</v>
      </c>
      <c r="C12" s="181">
        <f>SUM(C10:C11)</f>
        <v>14967144.689999999</v>
      </c>
      <c r="D12" s="171">
        <f t="shared" ref="D12:I12" si="2">SUM(D10:D11)</f>
        <v>20493277</v>
      </c>
      <c r="E12" s="92">
        <f t="shared" si="2"/>
        <v>10929193</v>
      </c>
      <c r="F12" s="98">
        <f>E12/D12</f>
        <v>0.53330626429340711</v>
      </c>
      <c r="G12" s="92">
        <f t="shared" si="2"/>
        <v>8100523</v>
      </c>
      <c r="H12" s="98">
        <f>G12/D12</f>
        <v>0.3952770950199912</v>
      </c>
      <c r="I12" s="92">
        <f t="shared" si="2"/>
        <v>3543122</v>
      </c>
      <c r="J12" s="190">
        <f>I12/D12</f>
        <v>0.17289191962808095</v>
      </c>
      <c r="K12" s="92">
        <f>SUM(K10:K11)</f>
        <v>16391307.479999999</v>
      </c>
      <c r="L12" s="44">
        <v>0.441955193038434</v>
      </c>
      <c r="M12" s="246">
        <f>+I12/K12-1</f>
        <v>-0.78384140470043817</v>
      </c>
    </row>
    <row r="13" spans="1:13" ht="15" customHeight="1" x14ac:dyDescent="0.2">
      <c r="A13" s="21">
        <v>8</v>
      </c>
      <c r="B13" s="21" t="s">
        <v>8</v>
      </c>
      <c r="C13" s="178"/>
      <c r="D13" s="236"/>
      <c r="E13" s="31"/>
      <c r="F13" s="28" t="s">
        <v>135</v>
      </c>
      <c r="G13" s="31"/>
      <c r="H13" s="28" t="s">
        <v>135</v>
      </c>
      <c r="I13" s="31"/>
      <c r="J13" s="260" t="s">
        <v>135</v>
      </c>
      <c r="K13" s="31"/>
      <c r="L13" s="112"/>
      <c r="M13" s="247" t="s">
        <v>135</v>
      </c>
    </row>
    <row r="14" spans="1:13" ht="15" customHeight="1" x14ac:dyDescent="0.2">
      <c r="A14" s="25">
        <v>9</v>
      </c>
      <c r="B14" s="25" t="s">
        <v>9</v>
      </c>
      <c r="C14" s="180"/>
      <c r="D14" s="238"/>
      <c r="E14" s="35"/>
      <c r="F14" s="29" t="s">
        <v>135</v>
      </c>
      <c r="G14" s="35"/>
      <c r="H14" s="29" t="s">
        <v>135</v>
      </c>
      <c r="I14" s="35"/>
      <c r="J14" s="261" t="s">
        <v>135</v>
      </c>
      <c r="K14" s="35"/>
      <c r="L14" s="113"/>
      <c r="M14" s="248" t="s">
        <v>135</v>
      </c>
    </row>
    <row r="15" spans="1:13" ht="15" customHeight="1" thickBot="1" x14ac:dyDescent="0.25">
      <c r="A15" s="9"/>
      <c r="B15" s="2" t="s">
        <v>10</v>
      </c>
      <c r="C15" s="181">
        <f>SUM(C13:C14)</f>
        <v>0</v>
      </c>
      <c r="D15" s="171">
        <f t="shared" ref="D15:I15" si="3">SUM(D13:D14)</f>
        <v>0</v>
      </c>
      <c r="E15" s="92">
        <f t="shared" si="3"/>
        <v>0</v>
      </c>
      <c r="F15" s="262" t="s">
        <v>135</v>
      </c>
      <c r="G15" s="92">
        <f t="shared" si="3"/>
        <v>0</v>
      </c>
      <c r="H15" s="262" t="s">
        <v>135</v>
      </c>
      <c r="I15" s="92">
        <f t="shared" si="3"/>
        <v>0</v>
      </c>
      <c r="J15" s="263" t="s">
        <v>135</v>
      </c>
      <c r="K15" s="92">
        <f>SUM(K13:K14)</f>
        <v>0</v>
      </c>
      <c r="L15" s="114" t="s">
        <v>135</v>
      </c>
      <c r="M15" s="266" t="s">
        <v>135</v>
      </c>
    </row>
    <row r="16" spans="1:13" s="6" customFormat="1" ht="19.5" customHeight="1" thickBot="1" x14ac:dyDescent="0.25">
      <c r="A16" s="5"/>
      <c r="B16" s="4" t="s">
        <v>11</v>
      </c>
      <c r="C16" s="182">
        <f>+C9+C12+C15</f>
        <v>303477426.18000001</v>
      </c>
      <c r="D16" s="173">
        <f t="shared" ref="D16:I16" si="4">+D9+D12+D15</f>
        <v>313269800.12</v>
      </c>
      <c r="E16" s="174">
        <f t="shared" si="4"/>
        <v>262740665</v>
      </c>
      <c r="F16" s="202">
        <f>E16/D16</f>
        <v>0.83870409755219144</v>
      </c>
      <c r="G16" s="174">
        <f t="shared" si="4"/>
        <v>252406257</v>
      </c>
      <c r="H16" s="202">
        <f>G16/D16</f>
        <v>0.80571525535916377</v>
      </c>
      <c r="I16" s="174">
        <f t="shared" si="4"/>
        <v>77204448</v>
      </c>
      <c r="J16" s="194">
        <f>I16/D16</f>
        <v>0.24644714546511134</v>
      </c>
      <c r="K16" s="165">
        <f>K9+K12+K15</f>
        <v>87249365.560000002</v>
      </c>
      <c r="L16" s="211">
        <v>0.27100000000000002</v>
      </c>
      <c r="M16" s="208">
        <f>+I16/K16-1</f>
        <v>-0.11512883211846703</v>
      </c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Fiscal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5"/>
  <sheetViews>
    <sheetView zoomScaleNormal="100" workbookViewId="0">
      <selection activeCell="N13" sqref="N1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544" bestFit="1" customWidth="1"/>
    <col min="13" max="13" width="9" style="105" bestFit="1" customWidth="1"/>
  </cols>
  <sheetData>
    <row r="1" spans="1:13" ht="15" x14ac:dyDescent="0.25">
      <c r="A1" s="7" t="s">
        <v>134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Fiscal</oddHead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M15"/>
  <sheetViews>
    <sheetView workbookViewId="0">
      <selection activeCell="J27" sqref="J27"/>
    </sheetView>
  </sheetViews>
  <sheetFormatPr defaultColWidth="11.42578125" defaultRowHeight="12.75" x14ac:dyDescent="0.2"/>
  <cols>
    <col min="1" max="1" width="23" customWidth="1"/>
    <col min="2" max="2" width="11.42578125" style="47" bestFit="1" customWidth="1"/>
    <col min="3" max="3" width="13.28515625" style="47" bestFit="1" customWidth="1"/>
    <col min="5" max="5" width="2.42578125" bestFit="1" customWidth="1"/>
    <col min="7" max="7" width="2.42578125" bestFit="1" customWidth="1"/>
    <col min="9" max="9" width="2.42578125" bestFit="1" customWidth="1"/>
  </cols>
  <sheetData>
    <row r="1" spans="1:13" ht="15" x14ac:dyDescent="0.25">
      <c r="A1" s="7" t="s">
        <v>140</v>
      </c>
    </row>
    <row r="3" spans="1:13" ht="25.5" x14ac:dyDescent="0.2">
      <c r="A3" s="2" t="s">
        <v>153</v>
      </c>
      <c r="B3" s="48" t="s">
        <v>13</v>
      </c>
      <c r="C3" s="48" t="s">
        <v>14</v>
      </c>
      <c r="D3" s="48" t="s">
        <v>15</v>
      </c>
      <c r="E3" s="48" t="s">
        <v>18</v>
      </c>
      <c r="F3" s="48" t="s">
        <v>16</v>
      </c>
      <c r="G3" s="48" t="s">
        <v>18</v>
      </c>
      <c r="H3" s="48" t="s">
        <v>17</v>
      </c>
      <c r="I3" s="48" t="s">
        <v>18</v>
      </c>
    </row>
    <row r="4" spans="1:13" s="52" customFormat="1" x14ac:dyDescent="0.2">
      <c r="A4" s="51" t="s">
        <v>141</v>
      </c>
      <c r="B4" s="58">
        <f>+DCap!C17-'ICap '!C18</f>
        <v>0</v>
      </c>
      <c r="C4" s="58">
        <f>+DCap!E17-'ICap '!E18</f>
        <v>-0.23000001907348633</v>
      </c>
      <c r="D4" s="58"/>
      <c r="E4" s="58"/>
      <c r="F4" s="58"/>
      <c r="G4" s="58"/>
      <c r="H4" s="58"/>
      <c r="I4" s="58"/>
    </row>
    <row r="5" spans="1:13" s="52" customFormat="1" x14ac:dyDescent="0.2">
      <c r="A5" s="51" t="s">
        <v>142</v>
      </c>
      <c r="B5" s="58">
        <f>+DProg!C76-DCap!C17</f>
        <v>0</v>
      </c>
      <c r="C5" s="58">
        <f>+DProg!D76-DCap!E17</f>
        <v>0</v>
      </c>
      <c r="D5" s="58">
        <f>+DProg!E76-DCap!G17</f>
        <v>0</v>
      </c>
      <c r="E5" s="58"/>
      <c r="F5" s="58">
        <f>+DProg!G76-DCap!I17</f>
        <v>0</v>
      </c>
      <c r="G5" s="58"/>
      <c r="H5" s="58">
        <f>+DProg!I76-DCap!K17</f>
        <v>0</v>
      </c>
      <c r="I5" s="58"/>
    </row>
    <row r="6" spans="1:13" s="52" customFormat="1" x14ac:dyDescent="0.2">
      <c r="A6" s="51" t="s">
        <v>143</v>
      </c>
      <c r="B6" s="58">
        <f>+DOrg!C27-DCap!C17</f>
        <v>0</v>
      </c>
      <c r="C6" s="58">
        <f>+DOrg!D27-DCap!E17</f>
        <v>0</v>
      </c>
      <c r="D6" s="58">
        <f>+DOrg!E27-DCap!G17</f>
        <v>0</v>
      </c>
      <c r="E6" s="58"/>
      <c r="F6" s="58">
        <f>+DOrg!G27-DCap!I17</f>
        <v>0</v>
      </c>
      <c r="G6" s="58"/>
      <c r="H6" s="58">
        <f>+DOrg!I27-DCap!K17</f>
        <v>0</v>
      </c>
      <c r="I6" s="58"/>
    </row>
    <row r="7" spans="1:13" x14ac:dyDescent="0.2">
      <c r="A7" s="41" t="s">
        <v>144</v>
      </c>
      <c r="B7" s="33">
        <f>+DOrg!C5-'DCap 01'!C16</f>
        <v>0</v>
      </c>
      <c r="C7" s="33">
        <f>+DOrg!D5-'DCap 01'!D16</f>
        <v>0</v>
      </c>
      <c r="D7" s="33">
        <f>+DOrg!E5-'DCap 01'!E16</f>
        <v>0</v>
      </c>
      <c r="E7" s="33"/>
      <c r="F7" s="33">
        <f>+DOrg!G5-'DCap 01'!G16</f>
        <v>0</v>
      </c>
      <c r="G7" s="33"/>
      <c r="H7" s="33">
        <f>+DOrg!I5-'DCap 01'!I16</f>
        <v>0</v>
      </c>
      <c r="I7" s="58"/>
    </row>
    <row r="8" spans="1:13" x14ac:dyDescent="0.2">
      <c r="A8" s="41" t="s">
        <v>145</v>
      </c>
      <c r="B8" s="33">
        <f>+DOrg!C6-'DCap 02'!C17</f>
        <v>0</v>
      </c>
      <c r="C8" s="33">
        <f>+DOrg!D6-'DCap 02'!D17</f>
        <v>0</v>
      </c>
      <c r="D8" s="33">
        <f>+DOrg!E6-'DCap 02'!E17</f>
        <v>0</v>
      </c>
      <c r="E8" s="33"/>
      <c r="F8" s="33">
        <f>+DOrg!G6-'DCap 02'!G17</f>
        <v>0</v>
      </c>
      <c r="G8" s="33"/>
      <c r="H8" s="33">
        <f>+DOrg!I6-'DCap 02'!I17</f>
        <v>0</v>
      </c>
      <c r="I8" s="58"/>
      <c r="M8" s="399"/>
    </row>
    <row r="9" spans="1:13" x14ac:dyDescent="0.2">
      <c r="A9" s="41" t="s">
        <v>146</v>
      </c>
      <c r="B9" s="33">
        <f>+DOrg!C9-'DCap 0502'!C16</f>
        <v>0</v>
      </c>
      <c r="C9" s="33">
        <f>+DOrg!D9-'DCap 0502'!D16</f>
        <v>-0.10000002384185791</v>
      </c>
      <c r="D9" s="33">
        <f>+DOrg!E9-'DCap 0502'!E16</f>
        <v>-2.9999971389770508E-2</v>
      </c>
      <c r="E9" s="33"/>
      <c r="F9" s="33">
        <f>+DOrg!G9-'DCap 0502'!G16</f>
        <v>-0.19999998807907104</v>
      </c>
      <c r="G9" s="33"/>
      <c r="H9" s="33">
        <f>+DOrg!I9-'DCap 0502'!I16</f>
        <v>0.81000000238418579</v>
      </c>
      <c r="I9" s="58"/>
    </row>
    <row r="10" spans="1:13" x14ac:dyDescent="0.2">
      <c r="A10" s="41" t="s">
        <v>147</v>
      </c>
      <c r="B10" s="33">
        <f>+DOrg!C7-'DCap 04'!C16</f>
        <v>0</v>
      </c>
      <c r="C10" s="33">
        <f>+DOrg!D7-'DCap 04'!D16</f>
        <v>0</v>
      </c>
      <c r="D10" s="33">
        <f>+DOrg!E7-'DCap 04'!E16</f>
        <v>0</v>
      </c>
      <c r="E10" s="33"/>
      <c r="F10" s="33">
        <f>+DOrg!G7-'DCap 04'!G16</f>
        <v>0</v>
      </c>
      <c r="G10" s="33"/>
      <c r="H10" s="33">
        <f>+DOrg!I7-'DCap 04'!I16</f>
        <v>0</v>
      </c>
      <c r="I10" s="58"/>
    </row>
    <row r="11" spans="1:13" x14ac:dyDescent="0.2">
      <c r="A11" s="41" t="s">
        <v>148</v>
      </c>
      <c r="B11" s="33">
        <f>+DOrg!C8-'DCap 0501'!C16</f>
        <v>0</v>
      </c>
      <c r="C11" s="33">
        <f>+DOrg!D8-'DCap 0501'!D16</f>
        <v>-0.10000000149011612</v>
      </c>
      <c r="D11" s="33">
        <f>+DOrg!E8-'DCap 0501'!E16</f>
        <v>-7.9999998211860657E-2</v>
      </c>
      <c r="E11" s="33"/>
      <c r="F11" s="33">
        <f>+DOrg!G8-'DCap 0501'!G16</f>
        <v>-0.7199999988079071</v>
      </c>
      <c r="G11" s="33"/>
      <c r="H11" s="33">
        <f>+DOrg!I8-'DCap 0501'!I16</f>
        <v>0.30000000074505806</v>
      </c>
      <c r="I11" s="58"/>
    </row>
    <row r="12" spans="1:13" x14ac:dyDescent="0.2">
      <c r="A12" s="41" t="s">
        <v>149</v>
      </c>
      <c r="B12" s="33">
        <f>+DOrg!C12-'DCap 07'!C16</f>
        <v>0</v>
      </c>
      <c r="C12" s="33">
        <f>+DOrg!D12-'DCap 07'!D16</f>
        <v>-0.92000001668930054</v>
      </c>
      <c r="D12" s="33">
        <f>+DOrg!E12-'DCap 07'!E16</f>
        <v>0.18000000715255737</v>
      </c>
      <c r="E12" s="33"/>
      <c r="F12" s="33">
        <f>+DOrg!G12-'DCap 07'!G16</f>
        <v>0.31999999284744263</v>
      </c>
      <c r="G12" s="33"/>
      <c r="H12" s="33">
        <f>+DOrg!I12-'DCap 07'!I16</f>
        <v>0.65999999642372131</v>
      </c>
      <c r="I12" s="58"/>
    </row>
    <row r="13" spans="1:13" x14ac:dyDescent="0.2">
      <c r="A13" s="41" t="s">
        <v>150</v>
      </c>
      <c r="B13" s="33">
        <f>+DOrg!C14-'DCap 08'!C16</f>
        <v>0</v>
      </c>
      <c r="C13" s="33">
        <f>+DOrg!D14-'DCap 08'!D16</f>
        <v>0</v>
      </c>
      <c r="D13" s="33">
        <f>+DOrg!E14-'DCap 08'!E16</f>
        <v>0.40999999642372131</v>
      </c>
      <c r="E13" s="33"/>
      <c r="F13" s="33">
        <f>+DOrg!G14-'DCap 08'!G16</f>
        <v>0.40999999642372131</v>
      </c>
      <c r="G13" s="33"/>
      <c r="H13" s="33">
        <f>+DOrg!I14-'DCap 08'!I16</f>
        <v>0.12999999523162842</v>
      </c>
      <c r="I13" s="58"/>
    </row>
    <row r="14" spans="1:13" x14ac:dyDescent="0.2">
      <c r="A14" s="41" t="s">
        <v>151</v>
      </c>
      <c r="B14" s="33">
        <f>+DOrg!C13-'DCap 0703'!C17</f>
        <v>0</v>
      </c>
      <c r="C14" s="33">
        <f>+DOrg!D13-'DCap 0703'!D17</f>
        <v>0.20000004768371582</v>
      </c>
      <c r="D14" s="33">
        <f>+DOrg!E13-'DCap 0703'!E17</f>
        <v>-0.5899999737739563</v>
      </c>
      <c r="E14" s="33"/>
      <c r="F14" s="33">
        <f>+DOrg!G13-'DCap 0703'!G17</f>
        <v>-0.5899999737739563</v>
      </c>
      <c r="G14" s="33"/>
      <c r="H14" s="33">
        <f>+DOrg!I13-'DCap 0703'!I17</f>
        <v>0.28000003099441528</v>
      </c>
      <c r="I14" s="58"/>
    </row>
    <row r="15" spans="1:13" x14ac:dyDescent="0.2">
      <c r="A15" s="41" t="s">
        <v>152</v>
      </c>
      <c r="B15" s="33">
        <f>+DOrg!C26-'DCap 06'!C16</f>
        <v>0</v>
      </c>
      <c r="C15" s="33">
        <f>+DOrg!D26-'DCap 06'!D16</f>
        <v>0.74000000953674316</v>
      </c>
      <c r="D15" s="33">
        <f>+DOrg!E26-'DCap 06'!E16</f>
        <v>1.5099999904632568</v>
      </c>
      <c r="E15" s="33"/>
      <c r="F15" s="33">
        <f>+DOrg!G26-'DCap 06'!G16</f>
        <v>0.68999996781349182</v>
      </c>
      <c r="G15" s="33"/>
      <c r="H15" s="33">
        <f>+DOrg!I26-'DCap 06'!I16</f>
        <v>0.74000000953674316</v>
      </c>
      <c r="I15" s="58"/>
    </row>
  </sheetData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Serveis de Pressupost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92D050"/>
  </sheetPr>
  <dimension ref="A1:R83"/>
  <sheetViews>
    <sheetView topLeftCell="A53" zoomScaleNormal="100" workbookViewId="0">
      <selection activeCell="C77" sqref="C77"/>
    </sheetView>
  </sheetViews>
  <sheetFormatPr defaultColWidth="11.42578125" defaultRowHeight="12.75" x14ac:dyDescent="0.2"/>
  <cols>
    <col min="1" max="1" width="2.7109375" customWidth="1"/>
    <col min="2" max="2" width="35.28515625" customWidth="1"/>
    <col min="3" max="3" width="13.28515625" bestFit="1" customWidth="1"/>
    <col min="4" max="4" width="11.5703125" bestFit="1" customWidth="1"/>
    <col min="5" max="5" width="10.85546875" customWidth="1"/>
    <col min="6" max="6" width="8" style="105" customWidth="1"/>
    <col min="7" max="7" width="11.140625" bestFit="1" customWidth="1"/>
    <col min="8" max="8" width="6.140625" style="105" customWidth="1"/>
    <col min="9" max="9" width="11.28515625" customWidth="1"/>
    <col min="10" max="10" width="10.5703125" style="105" bestFit="1" customWidth="1"/>
    <col min="11" max="11" width="7.140625" style="105" bestFit="1" customWidth="1"/>
    <col min="12" max="12" width="21.7109375" style="64" bestFit="1" customWidth="1"/>
    <col min="14" max="14" width="12.7109375" bestFit="1" customWidth="1"/>
    <col min="16" max="16" width="12.7109375" bestFit="1" customWidth="1"/>
  </cols>
  <sheetData>
    <row r="1" spans="1:17" ht="15.75" thickBot="1" x14ac:dyDescent="0.3">
      <c r="A1" s="7" t="s">
        <v>234</v>
      </c>
      <c r="E1" t="s">
        <v>154</v>
      </c>
    </row>
    <row r="2" spans="1:17" x14ac:dyDescent="0.2">
      <c r="A2" s="8" t="s">
        <v>297</v>
      </c>
      <c r="C2" s="183" t="s">
        <v>501</v>
      </c>
      <c r="D2" s="585" t="s">
        <v>568</v>
      </c>
      <c r="E2" s="586"/>
      <c r="F2" s="586"/>
      <c r="G2" s="586"/>
      <c r="H2" s="587"/>
      <c r="I2" s="582" t="s">
        <v>569</v>
      </c>
      <c r="J2" s="583"/>
      <c r="K2" s="228"/>
    </row>
    <row r="3" spans="1:17" x14ac:dyDescent="0.2">
      <c r="C3" s="176">
        <v>1</v>
      </c>
      <c r="D3" s="166">
        <v>2</v>
      </c>
      <c r="E3" s="95">
        <v>3</v>
      </c>
      <c r="F3" s="96" t="s">
        <v>39</v>
      </c>
      <c r="G3" s="95">
        <v>4</v>
      </c>
      <c r="H3" s="167" t="s">
        <v>49</v>
      </c>
      <c r="I3" s="95" t="s">
        <v>50</v>
      </c>
      <c r="J3" s="16" t="s">
        <v>51</v>
      </c>
      <c r="K3" s="157" t="s">
        <v>366</v>
      </c>
      <c r="M3" s="397"/>
      <c r="O3" s="397"/>
    </row>
    <row r="4" spans="1:17" ht="25.5" x14ac:dyDescent="0.2">
      <c r="A4" s="1"/>
      <c r="B4" s="2" t="s">
        <v>156</v>
      </c>
      <c r="C4" s="177" t="s">
        <v>47</v>
      </c>
      <c r="D4" s="127" t="s">
        <v>48</v>
      </c>
      <c r="E4" s="97" t="s">
        <v>139</v>
      </c>
      <c r="F4" s="97" t="s">
        <v>18</v>
      </c>
      <c r="G4" s="97" t="s">
        <v>421</v>
      </c>
      <c r="H4" s="128" t="s">
        <v>18</v>
      </c>
      <c r="I4" s="97" t="s">
        <v>139</v>
      </c>
      <c r="J4" s="12" t="s">
        <v>18</v>
      </c>
      <c r="K4" s="158" t="s">
        <v>539</v>
      </c>
      <c r="L4" s="62" t="s">
        <v>169</v>
      </c>
      <c r="M4" s="397"/>
      <c r="O4" s="397"/>
    </row>
    <row r="5" spans="1:17" s="333" customFormat="1" ht="15" customHeight="1" x14ac:dyDescent="0.2">
      <c r="A5" s="327"/>
      <c r="B5" s="327" t="s">
        <v>157</v>
      </c>
      <c r="C5" s="337">
        <v>623411010</v>
      </c>
      <c r="D5" s="338">
        <v>623411010</v>
      </c>
      <c r="E5" s="150">
        <v>236335544.99000001</v>
      </c>
      <c r="F5" s="449">
        <f>+E5/D5</f>
        <v>0.3791006915165005</v>
      </c>
      <c r="G5" s="150">
        <v>189327176.30000001</v>
      </c>
      <c r="H5" s="440">
        <f>G5/E5</f>
        <v>0.8010948006488442</v>
      </c>
      <c r="I5" s="330">
        <v>220067767.84999999</v>
      </c>
      <c r="J5" s="449">
        <v>0.37184350183921366</v>
      </c>
      <c r="K5" s="331">
        <f>+E5/I5-1</f>
        <v>7.3921671033116754E-2</v>
      </c>
      <c r="L5" s="332" t="s">
        <v>170</v>
      </c>
      <c r="M5" s="397"/>
      <c r="N5"/>
      <c r="O5" s="399"/>
    </row>
    <row r="6" spans="1:17" s="333" customFormat="1" ht="15" customHeight="1" x14ac:dyDescent="0.2">
      <c r="A6" s="334"/>
      <c r="B6" s="334" t="s">
        <v>159</v>
      </c>
      <c r="C6" s="337">
        <v>58620000</v>
      </c>
      <c r="D6" s="338">
        <v>58620000</v>
      </c>
      <c r="E6" s="150">
        <v>37026956.479999997</v>
      </c>
      <c r="F6" s="381">
        <f t="shared" ref="F6:F68" si="0">+E6/D6</f>
        <v>0.63164374752644148</v>
      </c>
      <c r="G6" s="150">
        <v>16740489.609999999</v>
      </c>
      <c r="H6" s="440">
        <f t="shared" ref="H6:H11" si="1">G6/E6</f>
        <v>0.4521162742350246</v>
      </c>
      <c r="I6" s="150">
        <v>38200645.840000004</v>
      </c>
      <c r="J6" s="381">
        <v>0.65166574274991473</v>
      </c>
      <c r="K6" s="339">
        <f t="shared" ref="K6:K68" si="2">+E6/I6-1</f>
        <v>-3.0724332905676555E-2</v>
      </c>
      <c r="L6" s="335">
        <v>115</v>
      </c>
      <c r="M6" s="397"/>
      <c r="N6"/>
      <c r="O6" s="397"/>
    </row>
    <row r="7" spans="1:17" s="333" customFormat="1" ht="15" customHeight="1" x14ac:dyDescent="0.2">
      <c r="A7" s="334"/>
      <c r="B7" s="334" t="s">
        <v>158</v>
      </c>
      <c r="C7" s="337">
        <v>120814000</v>
      </c>
      <c r="D7" s="338">
        <v>120814000</v>
      </c>
      <c r="E7" s="150">
        <v>57536524.850000001</v>
      </c>
      <c r="F7" s="381">
        <f t="shared" si="0"/>
        <v>0.47624054207293859</v>
      </c>
      <c r="G7" s="150">
        <v>53535362.380000003</v>
      </c>
      <c r="H7" s="440">
        <f t="shared" si="1"/>
        <v>0.93045873937588019</v>
      </c>
      <c r="I7" s="150">
        <v>49723269.369999997</v>
      </c>
      <c r="J7" s="381">
        <v>0.56731285006902687</v>
      </c>
      <c r="K7" s="339">
        <f t="shared" si="2"/>
        <v>0.15713478978745621</v>
      </c>
      <c r="L7" s="335">
        <v>116</v>
      </c>
      <c r="M7" s="397"/>
      <c r="N7" s="560"/>
      <c r="O7" s="561"/>
    </row>
    <row r="8" spans="1:17" s="333" customFormat="1" ht="15" customHeight="1" x14ac:dyDescent="0.2">
      <c r="A8" s="334"/>
      <c r="B8" s="334" t="s">
        <v>160</v>
      </c>
      <c r="C8" s="337">
        <v>89678010</v>
      </c>
      <c r="D8" s="338">
        <v>89678010</v>
      </c>
      <c r="E8" s="150">
        <v>2544548.13</v>
      </c>
      <c r="F8" s="381">
        <f t="shared" si="0"/>
        <v>2.837427068241144E-2</v>
      </c>
      <c r="G8" s="150">
        <v>1530302.85</v>
      </c>
      <c r="H8" s="440">
        <f t="shared" si="1"/>
        <v>0.60140456058105696</v>
      </c>
      <c r="I8" s="150">
        <v>5825041.5300000003</v>
      </c>
      <c r="J8" s="381">
        <v>6.3778751064385866E-2</v>
      </c>
      <c r="K8" s="339">
        <f t="shared" si="2"/>
        <v>-0.56317081742763131</v>
      </c>
      <c r="L8" s="335">
        <v>130</v>
      </c>
      <c r="M8" s="397"/>
      <c r="N8" s="560"/>
      <c r="O8" s="561"/>
    </row>
    <row r="9" spans="1:17" s="333" customFormat="1" ht="15" customHeight="1" x14ac:dyDescent="0.2">
      <c r="A9" s="336"/>
      <c r="B9" s="336" t="s">
        <v>363</v>
      </c>
      <c r="C9" s="337">
        <v>10</v>
      </c>
      <c r="D9" s="338">
        <v>10</v>
      </c>
      <c r="E9" s="150">
        <v>0</v>
      </c>
      <c r="F9" s="381" t="s">
        <v>135</v>
      </c>
      <c r="G9" s="150">
        <v>0</v>
      </c>
      <c r="H9" s="440"/>
      <c r="I9" s="490">
        <v>-14.77</v>
      </c>
      <c r="J9" s="381" t="s">
        <v>135</v>
      </c>
      <c r="K9" s="339" t="s">
        <v>135</v>
      </c>
      <c r="L9" s="335">
        <v>180</v>
      </c>
      <c r="M9" s="397"/>
      <c r="N9" s="560"/>
      <c r="O9" s="561"/>
    </row>
    <row r="10" spans="1:17" s="333" customFormat="1" ht="15" customHeight="1" x14ac:dyDescent="0.2">
      <c r="A10" s="336"/>
      <c r="B10" s="336" t="s">
        <v>161</v>
      </c>
      <c r="C10" s="337">
        <v>16767000</v>
      </c>
      <c r="D10" s="338">
        <v>16767000</v>
      </c>
      <c r="E10" s="150">
        <v>8853675.4299999997</v>
      </c>
      <c r="F10" s="450">
        <f t="shared" si="0"/>
        <v>0.52804171467764061</v>
      </c>
      <c r="G10" s="150">
        <v>7824220.1699999999</v>
      </c>
      <c r="H10" s="440">
        <f t="shared" si="1"/>
        <v>0.88372566081293547</v>
      </c>
      <c r="I10" s="340">
        <v>6530676.7300000004</v>
      </c>
      <c r="J10" s="450">
        <v>0.43830045167785237</v>
      </c>
      <c r="K10" s="341">
        <f t="shared" si="2"/>
        <v>0.35570566359973532</v>
      </c>
      <c r="L10" s="335">
        <v>290</v>
      </c>
      <c r="M10" s="397"/>
      <c r="N10" s="560"/>
      <c r="O10" s="561"/>
    </row>
    <row r="11" spans="1:17" ht="15" customHeight="1" x14ac:dyDescent="0.2">
      <c r="A11" s="9"/>
      <c r="B11" s="2" t="s">
        <v>162</v>
      </c>
      <c r="C11" s="181">
        <f>SUM(C5:C10)</f>
        <v>909290030</v>
      </c>
      <c r="D11" s="171">
        <f>SUM(D5:D10)</f>
        <v>909290030</v>
      </c>
      <c r="E11" s="92">
        <f>SUM(E5:E10)</f>
        <v>342297249.88000005</v>
      </c>
      <c r="F11" s="98">
        <f t="shared" si="0"/>
        <v>0.37644452109521104</v>
      </c>
      <c r="G11" s="92">
        <f>SUM(G5:G10)</f>
        <v>268957551.31</v>
      </c>
      <c r="H11" s="190">
        <f t="shared" si="1"/>
        <v>0.78574265906106189</v>
      </c>
      <c r="I11" s="92">
        <f>SUM(I5:I10)</f>
        <v>320347386.55000001</v>
      </c>
      <c r="J11" s="44">
        <v>0.37941105703207623</v>
      </c>
      <c r="K11" s="162">
        <f t="shared" si="2"/>
        <v>6.8518939912044718E-2</v>
      </c>
      <c r="M11" s="397"/>
      <c r="N11" s="560"/>
      <c r="O11" s="561"/>
      <c r="P11" s="333"/>
      <c r="Q11" s="333"/>
    </row>
    <row r="12" spans="1:17" s="333" customFormat="1" ht="15" customHeight="1" x14ac:dyDescent="0.2">
      <c r="A12" s="327"/>
      <c r="B12" s="327" t="s">
        <v>163</v>
      </c>
      <c r="C12" s="337">
        <v>90227080</v>
      </c>
      <c r="D12" s="338">
        <v>90227080</v>
      </c>
      <c r="E12" s="150">
        <v>30060687.48</v>
      </c>
      <c r="F12" s="449">
        <f t="shared" si="0"/>
        <v>0.33316702125348618</v>
      </c>
      <c r="G12" s="330">
        <v>22196714.010000002</v>
      </c>
      <c r="H12" s="423">
        <f t="shared" ref="H12:H68" si="3">+G12/E12</f>
        <v>0.73839675239523173</v>
      </c>
      <c r="I12" s="330">
        <v>27076561.48</v>
      </c>
      <c r="J12" s="449">
        <v>0.32118311862581128</v>
      </c>
      <c r="K12" s="331">
        <f t="shared" si="2"/>
        <v>0.11021067066452339</v>
      </c>
      <c r="L12" s="332" t="s">
        <v>171</v>
      </c>
      <c r="M12" s="397"/>
      <c r="N12" s="560"/>
      <c r="O12" s="561"/>
    </row>
    <row r="13" spans="1:17" s="333" customFormat="1" ht="15" customHeight="1" x14ac:dyDescent="0.2">
      <c r="A13" s="336"/>
      <c r="B13" s="336" t="s">
        <v>164</v>
      </c>
      <c r="C13" s="337">
        <v>936468101.54999995</v>
      </c>
      <c r="D13" s="338">
        <v>936468101.54999995</v>
      </c>
      <c r="E13" s="150">
        <v>331059650.16000003</v>
      </c>
      <c r="F13" s="450">
        <f t="shared" si="0"/>
        <v>0.35351940937661941</v>
      </c>
      <c r="G13" s="340">
        <v>244763537.43000001</v>
      </c>
      <c r="H13" s="441">
        <f t="shared" si="3"/>
        <v>0.73933364368538002</v>
      </c>
      <c r="I13" s="340">
        <v>312059227.20000005</v>
      </c>
      <c r="J13" s="450">
        <v>0.32661164757096256</v>
      </c>
      <c r="K13" s="341">
        <f t="shared" si="2"/>
        <v>6.0887233268133834E-2</v>
      </c>
      <c r="L13" s="332" t="s">
        <v>192</v>
      </c>
      <c r="M13" s="397"/>
      <c r="N13" s="397"/>
      <c r="O13" s="397"/>
    </row>
    <row r="14" spans="1:17" ht="15" customHeight="1" x14ac:dyDescent="0.2">
      <c r="A14" s="9"/>
      <c r="B14" s="2" t="s">
        <v>165</v>
      </c>
      <c r="C14" s="181">
        <f>SUM(C12:C13)</f>
        <v>1026695181.55</v>
      </c>
      <c r="D14" s="171">
        <f>SUM(D12:D13)</f>
        <v>1026695181.55</v>
      </c>
      <c r="E14" s="92">
        <f>SUM(E12:E13)</f>
        <v>361120337.64000005</v>
      </c>
      <c r="F14" s="98">
        <f t="shared" si="0"/>
        <v>0.35173081955524255</v>
      </c>
      <c r="G14" s="92">
        <f>SUM(G12:G13)</f>
        <v>266960251.44</v>
      </c>
      <c r="H14" s="191">
        <f t="shared" si="3"/>
        <v>0.73925565418066264</v>
      </c>
      <c r="I14" s="92">
        <f>SUM(I12:I13)</f>
        <v>339135788.68000007</v>
      </c>
      <c r="J14" s="44">
        <v>0.32617150299883851</v>
      </c>
      <c r="K14" s="162">
        <f t="shared" si="2"/>
        <v>6.4825210708575609E-2</v>
      </c>
      <c r="M14" s="397"/>
      <c r="N14" s="397"/>
      <c r="O14" s="397"/>
      <c r="P14" s="333"/>
      <c r="Q14" s="333"/>
    </row>
    <row r="15" spans="1:17" s="333" customFormat="1" ht="15" customHeight="1" x14ac:dyDescent="0.2">
      <c r="A15" s="327"/>
      <c r="B15" s="327" t="s">
        <v>166</v>
      </c>
      <c r="C15" s="337">
        <v>16001258</v>
      </c>
      <c r="D15" s="330">
        <v>16001258</v>
      </c>
      <c r="E15" s="330">
        <v>0</v>
      </c>
      <c r="F15" s="451">
        <f t="shared" si="0"/>
        <v>0</v>
      </c>
      <c r="G15" s="330">
        <v>0</v>
      </c>
      <c r="H15" s="437" t="s">
        <v>135</v>
      </c>
      <c r="I15" s="330">
        <v>0</v>
      </c>
      <c r="J15" s="393">
        <v>0</v>
      </c>
      <c r="K15" s="331" t="s">
        <v>135</v>
      </c>
      <c r="L15" s="335">
        <v>32600</v>
      </c>
      <c r="M15" s="397"/>
      <c r="N15" s="559"/>
      <c r="O15" s="561"/>
    </row>
    <row r="16" spans="1:17" s="333" customFormat="1" ht="15" customHeight="1" x14ac:dyDescent="0.2">
      <c r="A16" s="327"/>
      <c r="B16" s="327" t="s">
        <v>172</v>
      </c>
      <c r="C16" s="337">
        <v>35354767</v>
      </c>
      <c r="D16" s="330">
        <v>35354767</v>
      </c>
      <c r="E16" s="330">
        <v>0</v>
      </c>
      <c r="F16" s="451">
        <f t="shared" si="0"/>
        <v>0</v>
      </c>
      <c r="G16" s="330">
        <v>0</v>
      </c>
      <c r="H16" s="437" t="s">
        <v>135</v>
      </c>
      <c r="I16" s="330">
        <v>0</v>
      </c>
      <c r="J16" s="393">
        <v>0</v>
      </c>
      <c r="K16" s="341" t="s">
        <v>135</v>
      </c>
      <c r="L16" s="335">
        <v>33000</v>
      </c>
      <c r="M16" s="397"/>
      <c r="N16" s="559"/>
      <c r="O16" s="561"/>
    </row>
    <row r="17" spans="1:17" s="333" customFormat="1" ht="15" customHeight="1" x14ac:dyDescent="0.2">
      <c r="A17" s="327"/>
      <c r="B17" s="327" t="s">
        <v>167</v>
      </c>
      <c r="C17" s="377">
        <v>12029885</v>
      </c>
      <c r="D17" s="379">
        <v>12029885</v>
      </c>
      <c r="E17" s="330">
        <v>0</v>
      </c>
      <c r="F17" s="451">
        <f>+E17/D17</f>
        <v>0</v>
      </c>
      <c r="G17" s="330">
        <v>0</v>
      </c>
      <c r="H17" s="444" t="s">
        <v>135</v>
      </c>
      <c r="I17" s="343">
        <v>0</v>
      </c>
      <c r="J17" s="393">
        <v>0</v>
      </c>
      <c r="K17" s="341" t="s">
        <v>135</v>
      </c>
      <c r="L17" s="335">
        <v>30903</v>
      </c>
      <c r="M17" s="397"/>
      <c r="N17" s="559"/>
      <c r="O17" s="561"/>
    </row>
    <row r="18" spans="1:17" s="333" customFormat="1" ht="15" customHeight="1" x14ac:dyDescent="0.2">
      <c r="A18" s="327"/>
      <c r="B18" s="407" t="s">
        <v>168</v>
      </c>
      <c r="C18" s="481">
        <v>15500000</v>
      </c>
      <c r="D18" s="445">
        <v>15500000</v>
      </c>
      <c r="E18" s="400">
        <v>4847148.07</v>
      </c>
      <c r="F18" s="452">
        <f t="shared" si="0"/>
        <v>0.31271923032258064</v>
      </c>
      <c r="G18" s="400">
        <v>3693401.12</v>
      </c>
      <c r="H18" s="423">
        <f>+G18/E18</f>
        <v>0.7619740652981537</v>
      </c>
      <c r="I18" s="400">
        <v>4775925.9000000004</v>
      </c>
      <c r="J18" s="492">
        <v>0.30130123651504637</v>
      </c>
      <c r="K18" s="461">
        <f t="shared" si="2"/>
        <v>1.4912746028995061E-2</v>
      </c>
      <c r="L18" s="335">
        <v>301</v>
      </c>
      <c r="M18" s="397"/>
      <c r="N18" s="559"/>
      <c r="O18" s="561"/>
    </row>
    <row r="19" spans="1:17" s="333" customFormat="1" ht="15" customHeight="1" x14ac:dyDescent="0.2">
      <c r="A19" s="327"/>
      <c r="B19" s="406" t="s">
        <v>173</v>
      </c>
      <c r="C19" s="337">
        <v>6068000</v>
      </c>
      <c r="D19" s="338">
        <v>6068000</v>
      </c>
      <c r="E19" s="330">
        <v>1535998.88</v>
      </c>
      <c r="F19" s="451">
        <f t="shared" si="0"/>
        <v>0.2531309953856295</v>
      </c>
      <c r="G19" s="330">
        <v>1500915.07</v>
      </c>
      <c r="H19" s="423">
        <f t="shared" ref="H19:H23" si="4">+G19/E19</f>
        <v>0.97715896120965928</v>
      </c>
      <c r="I19" s="330">
        <v>2165520.37</v>
      </c>
      <c r="J19" s="393">
        <v>0.43353761161161164</v>
      </c>
      <c r="K19" s="462">
        <f t="shared" si="2"/>
        <v>-0.29070217889476613</v>
      </c>
      <c r="L19" s="335">
        <v>321</v>
      </c>
      <c r="M19" s="397"/>
      <c r="N19" s="560"/>
      <c r="O19" s="561"/>
    </row>
    <row r="20" spans="1:17" s="333" customFormat="1" ht="15" customHeight="1" x14ac:dyDescent="0.2">
      <c r="A20" s="327"/>
      <c r="B20" s="406" t="s">
        <v>174</v>
      </c>
      <c r="C20" s="337">
        <v>16757000.01</v>
      </c>
      <c r="D20" s="338">
        <v>16757000.01</v>
      </c>
      <c r="E20" s="330">
        <v>15139084.65</v>
      </c>
      <c r="F20" s="451">
        <f t="shared" si="0"/>
        <v>0.90344838819391993</v>
      </c>
      <c r="G20" s="330">
        <v>14221262.880000001</v>
      </c>
      <c r="H20" s="423">
        <f t="shared" si="4"/>
        <v>0.93937402483577503</v>
      </c>
      <c r="I20" s="330">
        <v>16993293.800000001</v>
      </c>
      <c r="J20" s="393">
        <v>1.037441623931624</v>
      </c>
      <c r="K20" s="462">
        <f t="shared" si="2"/>
        <v>-0.10911417008514268</v>
      </c>
      <c r="L20" s="335">
        <v>331</v>
      </c>
      <c r="M20" s="547"/>
      <c r="N20" s="560"/>
      <c r="O20" s="561"/>
      <c r="P20" s="547"/>
      <c r="Q20" s="547"/>
    </row>
    <row r="21" spans="1:17" s="333" customFormat="1" ht="15" customHeight="1" x14ac:dyDescent="0.2">
      <c r="A21" s="327"/>
      <c r="B21" s="406" t="s">
        <v>175</v>
      </c>
      <c r="C21" s="337">
        <v>30559000</v>
      </c>
      <c r="D21" s="338">
        <v>30559000</v>
      </c>
      <c r="E21" s="330">
        <v>4410028.78</v>
      </c>
      <c r="F21" s="451">
        <f t="shared" si="0"/>
        <v>0.14431194672600545</v>
      </c>
      <c r="G21" s="330">
        <v>789380.26</v>
      </c>
      <c r="H21" s="423">
        <f t="shared" si="4"/>
        <v>0.17899662323745649</v>
      </c>
      <c r="I21" s="330">
        <v>4150519.31</v>
      </c>
      <c r="J21" s="393">
        <v>0.12568190740067831</v>
      </c>
      <c r="K21" s="462">
        <f t="shared" si="2"/>
        <v>6.2524578400287023E-2</v>
      </c>
      <c r="L21" s="362" t="s">
        <v>176</v>
      </c>
      <c r="M21" s="397"/>
      <c r="N21" s="397"/>
      <c r="O21" s="397"/>
    </row>
    <row r="22" spans="1:17" s="333" customFormat="1" ht="15" customHeight="1" x14ac:dyDescent="0.2">
      <c r="A22" s="327"/>
      <c r="B22" s="406" t="s">
        <v>177</v>
      </c>
      <c r="C22" s="337">
        <v>8526999.9900000002</v>
      </c>
      <c r="D22" s="338">
        <v>8526999.9900000002</v>
      </c>
      <c r="E22" s="330">
        <v>3876324.32</v>
      </c>
      <c r="F22" s="451">
        <f t="shared" si="0"/>
        <v>0.45459415087908306</v>
      </c>
      <c r="G22" s="330">
        <v>3092097.98</v>
      </c>
      <c r="H22" s="423">
        <f t="shared" si="4"/>
        <v>0.79768815112972802</v>
      </c>
      <c r="I22" s="330">
        <v>6095686.7699999996</v>
      </c>
      <c r="J22" s="393">
        <v>0.76062974419765406</v>
      </c>
      <c r="K22" s="462">
        <f t="shared" si="2"/>
        <v>-0.36408735122720226</v>
      </c>
      <c r="L22" s="362">
        <v>335</v>
      </c>
      <c r="M22" s="397"/>
      <c r="N22" s="397"/>
      <c r="O22" s="397"/>
    </row>
    <row r="23" spans="1:17" s="333" customFormat="1" ht="15" customHeight="1" x14ac:dyDescent="0.2">
      <c r="A23" s="367"/>
      <c r="B23" s="567" t="s">
        <v>178</v>
      </c>
      <c r="C23" s="377">
        <v>3029617.1200000048</v>
      </c>
      <c r="D23" s="378">
        <v>3029617.12</v>
      </c>
      <c r="E23" s="379">
        <v>1278351.46</v>
      </c>
      <c r="F23" s="457">
        <f t="shared" si="0"/>
        <v>0.42195149068869797</v>
      </c>
      <c r="G23" s="379">
        <v>781502.61</v>
      </c>
      <c r="H23" s="548">
        <f t="shared" si="4"/>
        <v>0.61133626741428371</v>
      </c>
      <c r="I23" s="378">
        <v>1424183.8400000036</v>
      </c>
      <c r="J23" s="493">
        <v>0.31286656145763014</v>
      </c>
      <c r="K23" s="463">
        <f t="shared" si="2"/>
        <v>-0.10239715962512486</v>
      </c>
      <c r="L23" s="366" t="s">
        <v>179</v>
      </c>
      <c r="M23" s="397"/>
      <c r="N23" s="397"/>
      <c r="O23" s="397"/>
    </row>
    <row r="24" spans="1:17" s="333" customFormat="1" ht="15" customHeight="1" x14ac:dyDescent="0.2">
      <c r="A24" s="327"/>
      <c r="B24" s="327" t="s">
        <v>180</v>
      </c>
      <c r="C24" s="481">
        <v>17635000</v>
      </c>
      <c r="D24" s="445">
        <v>17635000</v>
      </c>
      <c r="E24" s="330">
        <v>696389.67</v>
      </c>
      <c r="F24" s="451">
        <f t="shared" si="0"/>
        <v>3.9489065494754755E-2</v>
      </c>
      <c r="G24" s="330">
        <v>403090.91</v>
      </c>
      <c r="H24" s="423">
        <f>+G24/E24</f>
        <v>0.57882953662997316</v>
      </c>
      <c r="I24" s="330">
        <v>936646.19</v>
      </c>
      <c r="J24" s="393">
        <v>5.3079802221466618E-2</v>
      </c>
      <c r="K24" s="331">
        <f t="shared" si="2"/>
        <v>-0.2565072303342204</v>
      </c>
      <c r="L24" s="362">
        <v>34920</v>
      </c>
      <c r="M24" s="397"/>
      <c r="N24" s="397"/>
      <c r="O24" s="397"/>
    </row>
    <row r="25" spans="1:17" s="333" customFormat="1" ht="15" customHeight="1" x14ac:dyDescent="0.2">
      <c r="A25" s="327"/>
      <c r="B25" s="327" t="s">
        <v>181</v>
      </c>
      <c r="C25" s="337">
        <v>6259000</v>
      </c>
      <c r="D25" s="338">
        <v>6259000</v>
      </c>
      <c r="E25" s="330">
        <v>2056015.62</v>
      </c>
      <c r="F25" s="451">
        <f t="shared" si="0"/>
        <v>0.32848947435692605</v>
      </c>
      <c r="G25" s="330">
        <v>1608982.38</v>
      </c>
      <c r="H25" s="423">
        <f>+G25/E25</f>
        <v>0.78257303317569149</v>
      </c>
      <c r="I25" s="330">
        <v>2176754.23</v>
      </c>
      <c r="J25" s="393">
        <v>0.37292345896864826</v>
      </c>
      <c r="K25" s="331">
        <f t="shared" si="2"/>
        <v>-5.5467267887197247E-2</v>
      </c>
      <c r="L25" s="362">
        <v>34921</v>
      </c>
      <c r="M25" s="397"/>
      <c r="N25" s="397"/>
      <c r="O25" s="397"/>
    </row>
    <row r="26" spans="1:17" s="333" customFormat="1" ht="15" customHeight="1" x14ac:dyDescent="0.2">
      <c r="A26" s="327"/>
      <c r="B26" s="327" t="s">
        <v>182</v>
      </c>
      <c r="C26" s="337">
        <v>3873362.86</v>
      </c>
      <c r="D26" s="338">
        <v>3873362.86</v>
      </c>
      <c r="E26" s="330">
        <v>1083062.68</v>
      </c>
      <c r="F26" s="451">
        <f t="shared" si="0"/>
        <v>0.27961818170580588</v>
      </c>
      <c r="G26" s="330">
        <v>817793.08</v>
      </c>
      <c r="H26" s="423">
        <f t="shared" si="3"/>
        <v>0.75507456318225274</v>
      </c>
      <c r="I26" s="378">
        <v>935909.48</v>
      </c>
      <c r="J26" s="393">
        <v>0.11512648531835429</v>
      </c>
      <c r="K26" s="331">
        <f t="shared" si="2"/>
        <v>0.15723016289994196</v>
      </c>
      <c r="L26" s="408" t="s">
        <v>357</v>
      </c>
      <c r="M26" s="397"/>
      <c r="N26" s="397"/>
      <c r="O26" s="397"/>
    </row>
    <row r="27" spans="1:17" s="333" customFormat="1" ht="15" customHeight="1" x14ac:dyDescent="0.2">
      <c r="A27" s="345"/>
      <c r="B27" s="345" t="s">
        <v>570</v>
      </c>
      <c r="C27" s="346">
        <v>10</v>
      </c>
      <c r="D27" s="347">
        <v>10</v>
      </c>
      <c r="E27" s="348">
        <v>0</v>
      </c>
      <c r="F27" s="431">
        <f t="shared" si="0"/>
        <v>0</v>
      </c>
      <c r="G27" s="348">
        <v>0</v>
      </c>
      <c r="H27" s="349" t="s">
        <v>135</v>
      </c>
      <c r="I27" s="347">
        <v>0</v>
      </c>
      <c r="J27" s="494">
        <v>0</v>
      </c>
      <c r="K27" s="350" t="s">
        <v>135</v>
      </c>
      <c r="L27" s="362">
        <v>35</v>
      </c>
      <c r="M27" s="397"/>
      <c r="N27" s="397"/>
      <c r="O27" s="397"/>
    </row>
    <row r="28" spans="1:17" s="333" customFormat="1" ht="15" customHeight="1" x14ac:dyDescent="0.2">
      <c r="A28" s="327"/>
      <c r="B28" s="327" t="s">
        <v>183</v>
      </c>
      <c r="C28" s="337">
        <v>6100000</v>
      </c>
      <c r="D28" s="338">
        <v>6100000</v>
      </c>
      <c r="E28" s="330">
        <v>957810.51</v>
      </c>
      <c r="F28" s="451">
        <f t="shared" si="0"/>
        <v>0.15701811639344262</v>
      </c>
      <c r="G28" s="330">
        <v>280190.78000000003</v>
      </c>
      <c r="H28" s="423">
        <f>+G28/E28</f>
        <v>0.29253258037437907</v>
      </c>
      <c r="I28" s="330">
        <v>2338573.4500000002</v>
      </c>
      <c r="J28" s="393">
        <v>0.29775572319837029</v>
      </c>
      <c r="K28" s="331">
        <f t="shared" si="2"/>
        <v>-0.59042958005017976</v>
      </c>
      <c r="L28" s="362">
        <v>36500</v>
      </c>
      <c r="M28" s="397"/>
      <c r="N28" s="397"/>
      <c r="O28" s="397"/>
    </row>
    <row r="29" spans="1:17" s="333" customFormat="1" ht="15" customHeight="1" x14ac:dyDescent="0.2">
      <c r="A29" s="342"/>
      <c r="B29" s="342" t="s">
        <v>184</v>
      </c>
      <c r="C29" s="377">
        <v>390340</v>
      </c>
      <c r="D29" s="378">
        <v>390340</v>
      </c>
      <c r="E29" s="379">
        <v>85178.79</v>
      </c>
      <c r="F29" s="410">
        <f t="shared" si="0"/>
        <v>0.21821691346006045</v>
      </c>
      <c r="G29" s="343">
        <v>15941.52</v>
      </c>
      <c r="H29" s="442">
        <f t="shared" si="3"/>
        <v>0.1871536329642626</v>
      </c>
      <c r="I29" s="343">
        <v>72520.009999999776</v>
      </c>
      <c r="J29" s="493">
        <v>0.18578677563150017</v>
      </c>
      <c r="K29" s="344">
        <f t="shared" si="2"/>
        <v>0.17455568469999183</v>
      </c>
      <c r="L29" s="366" t="s">
        <v>186</v>
      </c>
      <c r="N29"/>
    </row>
    <row r="30" spans="1:17" s="333" customFormat="1" ht="15" customHeight="1" x14ac:dyDescent="0.2">
      <c r="A30" s="327"/>
      <c r="B30" s="327" t="s">
        <v>185</v>
      </c>
      <c r="C30" s="352">
        <v>870323.98</v>
      </c>
      <c r="D30" s="217">
        <v>870323.98</v>
      </c>
      <c r="E30" s="357">
        <v>497029.5</v>
      </c>
      <c r="F30" s="451">
        <f t="shared" si="0"/>
        <v>0.57108560883270165</v>
      </c>
      <c r="G30" s="141">
        <v>474829.44</v>
      </c>
      <c r="H30" s="423">
        <f t="shared" si="3"/>
        <v>0.95533452239756389</v>
      </c>
      <c r="I30" s="330">
        <v>491988.2</v>
      </c>
      <c r="J30" s="492">
        <v>0.4987320548456225</v>
      </c>
      <c r="K30" s="464">
        <f t="shared" si="2"/>
        <v>1.024679047180399E-2</v>
      </c>
      <c r="L30" s="335">
        <v>38</v>
      </c>
      <c r="N30"/>
    </row>
    <row r="31" spans="1:17" s="333" customFormat="1" ht="15" customHeight="1" x14ac:dyDescent="0.2">
      <c r="A31" s="327"/>
      <c r="B31" s="327" t="s">
        <v>187</v>
      </c>
      <c r="C31" s="352">
        <v>51560750.68</v>
      </c>
      <c r="D31" s="217">
        <v>51560750.68</v>
      </c>
      <c r="E31" s="357">
        <v>34132298.82</v>
      </c>
      <c r="F31" s="451">
        <f t="shared" si="0"/>
        <v>0.66198219323520524</v>
      </c>
      <c r="G31" s="141">
        <v>10028738.77</v>
      </c>
      <c r="H31" s="423">
        <f t="shared" si="3"/>
        <v>0.29381961123941663</v>
      </c>
      <c r="I31" s="330">
        <v>33434390.600000001</v>
      </c>
      <c r="J31" s="393">
        <v>0.62605021158392449</v>
      </c>
      <c r="K31" s="331">
        <f t="shared" si="2"/>
        <v>2.0873962631758003E-2</v>
      </c>
      <c r="L31" s="335">
        <v>391</v>
      </c>
      <c r="N31"/>
    </row>
    <row r="32" spans="1:17" s="333" customFormat="1" ht="15" customHeight="1" x14ac:dyDescent="0.2">
      <c r="A32" s="327"/>
      <c r="B32" s="327" t="s">
        <v>188</v>
      </c>
      <c r="C32" s="352">
        <v>10708000</v>
      </c>
      <c r="D32" s="217">
        <v>10708000</v>
      </c>
      <c r="E32" s="357">
        <v>2309601.4300000002</v>
      </c>
      <c r="F32" s="451">
        <f t="shared" si="0"/>
        <v>0.21568933787822189</v>
      </c>
      <c r="G32" s="141">
        <v>2309601.4300000002</v>
      </c>
      <c r="H32" s="423">
        <f t="shared" si="3"/>
        <v>1</v>
      </c>
      <c r="I32" s="330">
        <v>3479037.05</v>
      </c>
      <c r="J32" s="393">
        <v>0.33721402054860905</v>
      </c>
      <c r="K32" s="331">
        <f t="shared" si="2"/>
        <v>-0.33613773098507238</v>
      </c>
      <c r="L32" s="335">
        <v>392</v>
      </c>
    </row>
    <row r="33" spans="1:18" s="333" customFormat="1" ht="15" customHeight="1" x14ac:dyDescent="0.2">
      <c r="A33" s="327"/>
      <c r="B33" s="351" t="s">
        <v>189</v>
      </c>
      <c r="C33" s="352">
        <v>7163000</v>
      </c>
      <c r="D33" s="217">
        <v>7163000</v>
      </c>
      <c r="E33" s="357">
        <v>2195901.29</v>
      </c>
      <c r="F33" s="365">
        <f t="shared" si="0"/>
        <v>0.30656167667178558</v>
      </c>
      <c r="G33" s="141">
        <v>1803139.28</v>
      </c>
      <c r="H33" s="423">
        <f t="shared" si="3"/>
        <v>0.82113858587878508</v>
      </c>
      <c r="I33" s="141">
        <v>3382267.32</v>
      </c>
      <c r="J33" s="393">
        <v>0.52790187607304506</v>
      </c>
      <c r="K33" s="331">
        <f t="shared" si="2"/>
        <v>-0.35076057500978364</v>
      </c>
      <c r="L33" s="335">
        <v>393</v>
      </c>
      <c r="N33"/>
    </row>
    <row r="34" spans="1:18" s="333" customFormat="1" ht="15" customHeight="1" x14ac:dyDescent="0.2">
      <c r="A34" s="327"/>
      <c r="B34" s="353" t="s">
        <v>367</v>
      </c>
      <c r="C34" s="352">
        <v>10</v>
      </c>
      <c r="D34" s="217">
        <v>10</v>
      </c>
      <c r="E34" s="357">
        <v>0</v>
      </c>
      <c r="F34" s="354" t="s">
        <v>135</v>
      </c>
      <c r="G34" s="141">
        <v>0</v>
      </c>
      <c r="H34" s="355" t="s">
        <v>135</v>
      </c>
      <c r="I34" s="141">
        <v>0</v>
      </c>
      <c r="J34" s="393" t="s">
        <v>135</v>
      </c>
      <c r="K34" s="331" t="s">
        <v>135</v>
      </c>
      <c r="L34" s="335">
        <v>396</v>
      </c>
      <c r="N34" s="6"/>
    </row>
    <row r="35" spans="1:18" s="333" customFormat="1" ht="15" customHeight="1" x14ac:dyDescent="0.2">
      <c r="A35" s="356"/>
      <c r="B35" s="268" t="s">
        <v>423</v>
      </c>
      <c r="C35" s="352">
        <v>10</v>
      </c>
      <c r="D35" s="217">
        <v>10</v>
      </c>
      <c r="E35" s="357">
        <v>1234777.9099999999</v>
      </c>
      <c r="F35" s="358" t="s">
        <v>135</v>
      </c>
      <c r="G35" s="141">
        <v>1234777.9099999999</v>
      </c>
      <c r="H35" s="359">
        <f t="shared" si="3"/>
        <v>1</v>
      </c>
      <c r="I35" s="357">
        <v>0</v>
      </c>
      <c r="J35" s="393" t="s">
        <v>135</v>
      </c>
      <c r="K35" s="331" t="s">
        <v>135</v>
      </c>
      <c r="L35" s="335">
        <v>397</v>
      </c>
      <c r="N35"/>
    </row>
    <row r="36" spans="1:18" s="333" customFormat="1" ht="15" customHeight="1" x14ac:dyDescent="0.2">
      <c r="A36" s="356"/>
      <c r="B36" s="290" t="s">
        <v>190</v>
      </c>
      <c r="C36" s="352">
        <v>11693727.279999999</v>
      </c>
      <c r="D36" s="217">
        <v>11693727.279999999</v>
      </c>
      <c r="E36" s="357">
        <v>1872305.1</v>
      </c>
      <c r="F36" s="453">
        <f t="shared" si="0"/>
        <v>0.160111917711835</v>
      </c>
      <c r="G36" s="141">
        <v>804898.61</v>
      </c>
      <c r="H36" s="443">
        <f t="shared" si="3"/>
        <v>0.42989714122981343</v>
      </c>
      <c r="I36" s="360">
        <v>1439189.55</v>
      </c>
      <c r="J36" s="495">
        <v>0.11611488567013951</v>
      </c>
      <c r="K36" s="361">
        <f t="shared" si="2"/>
        <v>0.30094406258022088</v>
      </c>
      <c r="L36" s="335">
        <v>399</v>
      </c>
      <c r="N36"/>
    </row>
    <row r="37" spans="1:18" ht="15" customHeight="1" thickBot="1" x14ac:dyDescent="0.25">
      <c r="A37" s="9"/>
      <c r="B37" s="2" t="s">
        <v>191</v>
      </c>
      <c r="C37" s="186">
        <f>SUM(C15:C36)</f>
        <v>260080061.92000002</v>
      </c>
      <c r="D37" s="189">
        <f>SUM(D15:D36)</f>
        <v>260080061.92000002</v>
      </c>
      <c r="E37" s="195">
        <f>SUM(E15:E36)</f>
        <v>78207307.480000004</v>
      </c>
      <c r="F37" s="454">
        <f>+E37/D37</f>
        <v>0.30070474031206734</v>
      </c>
      <c r="G37" s="195">
        <f>SUM(G15:G36)</f>
        <v>43860544.029999994</v>
      </c>
      <c r="H37" s="196">
        <f t="shared" si="3"/>
        <v>0.56082411533240006</v>
      </c>
      <c r="I37" s="171">
        <f>+SUM(I15:I36)</f>
        <v>84292406.069999993</v>
      </c>
      <c r="J37" s="44">
        <v>0.31300205484588028</v>
      </c>
      <c r="K37" s="208">
        <f t="shared" si="2"/>
        <v>-7.2190353481506597E-2</v>
      </c>
    </row>
    <row r="38" spans="1:18" s="566" customFormat="1" ht="15" customHeight="1" x14ac:dyDescent="0.2">
      <c r="A38" s="564"/>
      <c r="B38" s="559"/>
      <c r="C38" s="565"/>
      <c r="D38" s="565"/>
      <c r="E38" s="565"/>
      <c r="F38" s="561"/>
      <c r="G38" s="565"/>
      <c r="H38" s="561"/>
      <c r="I38" s="565"/>
      <c r="J38" s="561"/>
      <c r="K38" s="561"/>
      <c r="L38" s="137"/>
    </row>
    <row r="39" spans="1:18" ht="15.75" thickBot="1" x14ac:dyDescent="0.3">
      <c r="A39" s="7" t="s">
        <v>234</v>
      </c>
    </row>
    <row r="40" spans="1:18" x14ac:dyDescent="0.2">
      <c r="A40" s="8" t="s">
        <v>296</v>
      </c>
      <c r="C40" s="183" t="s">
        <v>501</v>
      </c>
      <c r="D40" s="588" t="s">
        <v>568</v>
      </c>
      <c r="E40" s="586"/>
      <c r="F40" s="586"/>
      <c r="G40" s="586"/>
      <c r="H40" s="587"/>
      <c r="I40" s="584" t="s">
        <v>569</v>
      </c>
      <c r="J40" s="583"/>
      <c r="K40" s="228"/>
    </row>
    <row r="41" spans="1:18" x14ac:dyDescent="0.2">
      <c r="C41" s="176">
        <v>1</v>
      </c>
      <c r="D41" s="166">
        <v>2</v>
      </c>
      <c r="E41" s="95">
        <v>3</v>
      </c>
      <c r="F41" s="96" t="s">
        <v>39</v>
      </c>
      <c r="G41" s="95">
        <v>4</v>
      </c>
      <c r="H41" s="167" t="s">
        <v>49</v>
      </c>
      <c r="I41" s="95" t="s">
        <v>50</v>
      </c>
      <c r="J41" s="16" t="s">
        <v>51</v>
      </c>
      <c r="K41" s="157" t="s">
        <v>366</v>
      </c>
    </row>
    <row r="42" spans="1:18" ht="25.5" x14ac:dyDescent="0.2">
      <c r="A42" s="1"/>
      <c r="B42" s="2" t="s">
        <v>156</v>
      </c>
      <c r="C42" s="177" t="s">
        <v>47</v>
      </c>
      <c r="D42" s="127" t="s">
        <v>48</v>
      </c>
      <c r="E42" s="97" t="s">
        <v>139</v>
      </c>
      <c r="F42" s="97" t="s">
        <v>18</v>
      </c>
      <c r="G42" s="97" t="s">
        <v>421</v>
      </c>
      <c r="H42" s="128" t="s">
        <v>18</v>
      </c>
      <c r="I42" s="97" t="s">
        <v>139</v>
      </c>
      <c r="J42" s="12" t="s">
        <v>18</v>
      </c>
      <c r="K42" s="158" t="s">
        <v>539</v>
      </c>
      <c r="L42" s="62" t="s">
        <v>169</v>
      </c>
    </row>
    <row r="43" spans="1:18" s="333" customFormat="1" ht="15" customHeight="1" x14ac:dyDescent="0.2">
      <c r="A43" s="342"/>
      <c r="B43" s="342" t="s">
        <v>193</v>
      </c>
      <c r="C43" s="346">
        <v>6038467.5800000429</v>
      </c>
      <c r="D43" s="398">
        <v>6038467.5800000001</v>
      </c>
      <c r="E43" s="343">
        <v>3790232.45</v>
      </c>
      <c r="F43" s="410">
        <f t="shared" ref="F43:F59" si="5">+E43/D43</f>
        <v>0.62768117900535292</v>
      </c>
      <c r="G43" s="446">
        <v>3426268.97</v>
      </c>
      <c r="H43" s="369">
        <f>G43/E43</f>
        <v>0.90397330907765305</v>
      </c>
      <c r="I43" s="343">
        <v>1308451.4399999604</v>
      </c>
      <c r="J43" s="493">
        <v>0.23126393792522798</v>
      </c>
      <c r="K43" s="465">
        <f t="shared" ref="K43:K44" si="6">+E43/I43-1</f>
        <v>1.8967314599005025</v>
      </c>
      <c r="L43" s="332" t="s">
        <v>194</v>
      </c>
      <c r="N43"/>
      <c r="O43"/>
      <c r="P43"/>
      <c r="Q43"/>
      <c r="R43"/>
    </row>
    <row r="44" spans="1:18" s="333" customFormat="1" ht="15" customHeight="1" x14ac:dyDescent="0.2">
      <c r="A44" s="342"/>
      <c r="B44" s="342" t="s">
        <v>195</v>
      </c>
      <c r="C44" s="346">
        <v>170</v>
      </c>
      <c r="D44" s="398">
        <v>170</v>
      </c>
      <c r="E44" s="343">
        <v>0</v>
      </c>
      <c r="F44" s="410">
        <f t="shared" si="5"/>
        <v>0</v>
      </c>
      <c r="G44" s="343">
        <v>0</v>
      </c>
      <c r="H44" s="370" t="s">
        <v>135</v>
      </c>
      <c r="I44" s="343">
        <v>207455</v>
      </c>
      <c r="J44" s="493">
        <v>1.2952984515484516</v>
      </c>
      <c r="K44" s="465">
        <f t="shared" si="6"/>
        <v>-1</v>
      </c>
      <c r="L44" s="332" t="s">
        <v>207</v>
      </c>
      <c r="N44"/>
      <c r="O44"/>
      <c r="P44"/>
      <c r="Q44"/>
      <c r="R44"/>
    </row>
    <row r="45" spans="1:18" s="333" customFormat="1" ht="15" customHeight="1" x14ac:dyDescent="0.2">
      <c r="A45" s="327"/>
      <c r="B45" s="327" t="s">
        <v>196</v>
      </c>
      <c r="C45" s="447">
        <v>3390000</v>
      </c>
      <c r="D45" s="330">
        <v>3390000</v>
      </c>
      <c r="E45" s="330">
        <v>0</v>
      </c>
      <c r="F45" s="451">
        <f t="shared" si="5"/>
        <v>0</v>
      </c>
      <c r="G45" s="330">
        <v>0</v>
      </c>
      <c r="H45" s="363" t="s">
        <v>135</v>
      </c>
      <c r="I45" s="330">
        <v>0</v>
      </c>
      <c r="J45" s="393">
        <v>0</v>
      </c>
      <c r="K45" s="465" t="s">
        <v>135</v>
      </c>
      <c r="L45" s="335">
        <v>45010</v>
      </c>
      <c r="M45" s="380"/>
      <c r="N45"/>
      <c r="O45"/>
      <c r="P45"/>
      <c r="Q45"/>
      <c r="R45"/>
    </row>
    <row r="46" spans="1:18" s="333" customFormat="1" ht="15" customHeight="1" x14ac:dyDescent="0.2">
      <c r="A46" s="327"/>
      <c r="B46" s="327" t="s">
        <v>197</v>
      </c>
      <c r="C46" s="352">
        <v>1214040</v>
      </c>
      <c r="D46" s="330">
        <v>1214040</v>
      </c>
      <c r="E46" s="330">
        <v>0</v>
      </c>
      <c r="F46" s="451">
        <f t="shared" si="5"/>
        <v>0</v>
      </c>
      <c r="G46" s="330">
        <v>0</v>
      </c>
      <c r="H46" s="363" t="s">
        <v>135</v>
      </c>
      <c r="I46" s="330">
        <v>0</v>
      </c>
      <c r="J46" s="393">
        <v>0</v>
      </c>
      <c r="K46" s="465" t="s">
        <v>135</v>
      </c>
      <c r="L46" s="335">
        <v>45030</v>
      </c>
      <c r="M46" s="380"/>
      <c r="N46"/>
      <c r="O46"/>
      <c r="P46"/>
      <c r="Q46"/>
      <c r="R46"/>
    </row>
    <row r="47" spans="1:18" s="333" customFormat="1" ht="15" customHeight="1" x14ac:dyDescent="0.2">
      <c r="A47" s="327"/>
      <c r="B47" s="351" t="s">
        <v>198</v>
      </c>
      <c r="C47" s="352">
        <v>2404294</v>
      </c>
      <c r="D47" s="330">
        <v>2404294</v>
      </c>
      <c r="E47" s="141">
        <v>0</v>
      </c>
      <c r="F47" s="365">
        <f t="shared" si="5"/>
        <v>0</v>
      </c>
      <c r="G47" s="141">
        <v>0</v>
      </c>
      <c r="H47" s="363" t="s">
        <v>135</v>
      </c>
      <c r="I47" s="141"/>
      <c r="J47" s="382">
        <v>0</v>
      </c>
      <c r="K47" s="465" t="s">
        <v>135</v>
      </c>
      <c r="L47" s="362">
        <v>45043</v>
      </c>
      <c r="M47" s="360"/>
      <c r="N47"/>
      <c r="O47"/>
      <c r="P47"/>
      <c r="Q47"/>
      <c r="R47"/>
    </row>
    <row r="48" spans="1:18" s="333" customFormat="1" ht="15" customHeight="1" x14ac:dyDescent="0.2">
      <c r="A48" s="327"/>
      <c r="B48" s="351" t="s">
        <v>199</v>
      </c>
      <c r="C48" s="352">
        <v>44997477</v>
      </c>
      <c r="D48" s="330">
        <v>44997477</v>
      </c>
      <c r="E48" s="141">
        <v>6411107.1699999999</v>
      </c>
      <c r="F48" s="365">
        <f t="shared" si="5"/>
        <v>0.14247703643473167</v>
      </c>
      <c r="G48" s="141">
        <v>6411107.1699999999</v>
      </c>
      <c r="H48" s="363">
        <f t="shared" si="3"/>
        <v>1</v>
      </c>
      <c r="I48" s="141">
        <v>1113337.1299999999</v>
      </c>
      <c r="J48" s="382">
        <v>2.5304566778378043E-2</v>
      </c>
      <c r="K48" s="465">
        <f>+E48/I48-1</f>
        <v>4.7584598566294112</v>
      </c>
      <c r="L48" s="364" t="s">
        <v>444</v>
      </c>
      <c r="M48" s="360"/>
      <c r="N48"/>
      <c r="O48"/>
      <c r="P48"/>
      <c r="Q48"/>
      <c r="R48"/>
    </row>
    <row r="49" spans="1:18" s="333" customFormat="1" ht="15" customHeight="1" x14ac:dyDescent="0.2">
      <c r="A49" s="327"/>
      <c r="B49" s="351" t="s">
        <v>425</v>
      </c>
      <c r="C49" s="352"/>
      <c r="D49" s="330"/>
      <c r="E49" s="141"/>
      <c r="F49" s="365" t="s">
        <v>135</v>
      </c>
      <c r="G49" s="141"/>
      <c r="H49" s="363" t="s">
        <v>135</v>
      </c>
      <c r="I49" s="141"/>
      <c r="J49" s="382" t="s">
        <v>135</v>
      </c>
      <c r="K49" s="465" t="s">
        <v>135</v>
      </c>
      <c r="L49" s="366">
        <v>45050</v>
      </c>
      <c r="M49" s="360"/>
      <c r="N49"/>
      <c r="O49"/>
      <c r="P49"/>
      <c r="Q49"/>
      <c r="R49"/>
    </row>
    <row r="50" spans="1:18" s="333" customFormat="1" ht="15" customHeight="1" x14ac:dyDescent="0.2">
      <c r="A50" s="327"/>
      <c r="B50" s="351" t="s">
        <v>208</v>
      </c>
      <c r="C50" s="352">
        <v>20</v>
      </c>
      <c r="D50" s="141">
        <v>20</v>
      </c>
      <c r="E50" s="141">
        <v>0</v>
      </c>
      <c r="F50" s="365">
        <f t="shared" si="5"/>
        <v>0</v>
      </c>
      <c r="G50" s="141">
        <v>0</v>
      </c>
      <c r="H50" s="363" t="s">
        <v>135</v>
      </c>
      <c r="I50" s="141">
        <v>6877631.46</v>
      </c>
      <c r="J50" s="382">
        <v>1.0403913625324008</v>
      </c>
      <c r="K50" s="465">
        <f t="shared" ref="K50:K59" si="7">+E50/I50-1</f>
        <v>-1</v>
      </c>
      <c r="L50" s="366">
        <v>45051</v>
      </c>
      <c r="M50" s="360"/>
      <c r="N50"/>
      <c r="O50"/>
      <c r="P50"/>
      <c r="Q50"/>
      <c r="R50"/>
    </row>
    <row r="51" spans="1:18" s="333" customFormat="1" ht="15" customHeight="1" x14ac:dyDescent="0.2">
      <c r="A51" s="327"/>
      <c r="B51" s="351" t="s">
        <v>200</v>
      </c>
      <c r="C51" s="352">
        <v>550701.15</v>
      </c>
      <c r="D51" s="141">
        <v>983286.98</v>
      </c>
      <c r="E51" s="141">
        <v>0</v>
      </c>
      <c r="F51" s="365">
        <f t="shared" si="5"/>
        <v>0</v>
      </c>
      <c r="G51" s="141">
        <v>0</v>
      </c>
      <c r="H51" s="363" t="s">
        <v>135</v>
      </c>
      <c r="I51" s="141"/>
      <c r="J51" s="382">
        <v>0</v>
      </c>
      <c r="K51" s="465" t="s">
        <v>135</v>
      </c>
      <c r="L51" s="362">
        <v>45070</v>
      </c>
      <c r="M51" s="360"/>
      <c r="N51"/>
      <c r="O51"/>
      <c r="P51"/>
      <c r="Q51"/>
      <c r="R51"/>
    </row>
    <row r="52" spans="1:18" s="333" customFormat="1" ht="15" customHeight="1" x14ac:dyDescent="0.2">
      <c r="A52" s="367"/>
      <c r="B52" s="491" t="s">
        <v>201</v>
      </c>
      <c r="C52" s="352">
        <v>386495</v>
      </c>
      <c r="D52" s="141">
        <v>2596512.7400000002</v>
      </c>
      <c r="E52" s="368">
        <v>2521932.7400000002</v>
      </c>
      <c r="F52" s="455">
        <f t="shared" si="5"/>
        <v>0.97127685959283994</v>
      </c>
      <c r="G52" s="141">
        <v>2521932.7400000002</v>
      </c>
      <c r="H52" s="448">
        <f>G52/E52</f>
        <v>1</v>
      </c>
      <c r="I52" s="368">
        <v>0</v>
      </c>
      <c r="J52" s="382">
        <v>0</v>
      </c>
      <c r="K52" s="465" t="s">
        <v>135</v>
      </c>
      <c r="L52" s="366" t="s">
        <v>209</v>
      </c>
      <c r="M52" s="397"/>
      <c r="N52"/>
      <c r="O52"/>
      <c r="P52"/>
      <c r="Q52"/>
      <c r="R52"/>
    </row>
    <row r="53" spans="1:18" s="333" customFormat="1" ht="15" customHeight="1" x14ac:dyDescent="0.2">
      <c r="A53" s="345"/>
      <c r="B53" s="345" t="s">
        <v>202</v>
      </c>
      <c r="C53" s="346">
        <v>70</v>
      </c>
      <c r="D53" s="347">
        <v>70</v>
      </c>
      <c r="E53" s="141">
        <v>0</v>
      </c>
      <c r="F53" s="431" t="s">
        <v>135</v>
      </c>
      <c r="G53" s="348">
        <v>0</v>
      </c>
      <c r="H53" s="363" t="s">
        <v>135</v>
      </c>
      <c r="I53" s="348">
        <v>100000</v>
      </c>
      <c r="J53" s="494" t="s">
        <v>135</v>
      </c>
      <c r="K53" s="465">
        <f t="shared" si="7"/>
        <v>-1</v>
      </c>
      <c r="L53" s="335">
        <v>461</v>
      </c>
      <c r="M53" s="397"/>
      <c r="N53"/>
      <c r="O53"/>
      <c r="P53"/>
      <c r="Q53"/>
      <c r="R53"/>
    </row>
    <row r="54" spans="1:18" s="333" customFormat="1" ht="15" customHeight="1" x14ac:dyDescent="0.2">
      <c r="A54" s="356"/>
      <c r="B54" s="371" t="s">
        <v>416</v>
      </c>
      <c r="C54" s="372">
        <v>10</v>
      </c>
      <c r="D54" s="373">
        <v>10</v>
      </c>
      <c r="E54" s="374">
        <v>0</v>
      </c>
      <c r="F54" s="456">
        <f t="shared" si="5"/>
        <v>0</v>
      </c>
      <c r="G54" s="374">
        <v>0</v>
      </c>
      <c r="H54" s="375" t="s">
        <v>135</v>
      </c>
      <c r="I54" s="374">
        <v>0</v>
      </c>
      <c r="J54" s="394">
        <v>0</v>
      </c>
      <c r="K54" s="465" t="s">
        <v>135</v>
      </c>
      <c r="L54" s="335">
        <v>462</v>
      </c>
      <c r="N54"/>
      <c r="O54"/>
      <c r="P54"/>
      <c r="Q54"/>
      <c r="R54"/>
    </row>
    <row r="55" spans="1:18" s="333" customFormat="1" ht="15" customHeight="1" x14ac:dyDescent="0.2">
      <c r="A55" s="327"/>
      <c r="B55" s="327" t="s">
        <v>426</v>
      </c>
      <c r="C55" s="328"/>
      <c r="D55" s="329"/>
      <c r="E55" s="330"/>
      <c r="F55" s="451" t="s">
        <v>135</v>
      </c>
      <c r="G55" s="330"/>
      <c r="H55" s="376" t="s">
        <v>135</v>
      </c>
      <c r="I55" s="330"/>
      <c r="J55" s="393">
        <v>0</v>
      </c>
      <c r="K55" s="465" t="s">
        <v>135</v>
      </c>
      <c r="L55" s="335">
        <v>46403</v>
      </c>
      <c r="N55"/>
      <c r="O55"/>
      <c r="P55"/>
      <c r="Q55"/>
      <c r="R55"/>
    </row>
    <row r="56" spans="1:18" s="333" customFormat="1" ht="15" customHeight="1" x14ac:dyDescent="0.2">
      <c r="A56" s="327"/>
      <c r="B56" s="327" t="s">
        <v>205</v>
      </c>
      <c r="C56" s="352">
        <v>56078421</v>
      </c>
      <c r="D56" s="141">
        <v>56078421</v>
      </c>
      <c r="E56" s="330">
        <v>20266201.809999999</v>
      </c>
      <c r="F56" s="451">
        <f t="shared" si="5"/>
        <v>0.36139037884108755</v>
      </c>
      <c r="G56" s="330">
        <v>14944932.949999999</v>
      </c>
      <c r="H56" s="423">
        <f>+G56/E56</f>
        <v>0.73743136923790453</v>
      </c>
      <c r="I56" s="330">
        <v>17723171.870000001</v>
      </c>
      <c r="J56" s="393">
        <v>0.31604263376103264</v>
      </c>
      <c r="K56" s="465">
        <f t="shared" si="7"/>
        <v>0.14348616368747069</v>
      </c>
      <c r="L56" s="335">
        <v>46401</v>
      </c>
      <c r="N56"/>
      <c r="O56"/>
      <c r="P56"/>
      <c r="Q56"/>
      <c r="R56"/>
    </row>
    <row r="57" spans="1:18" s="333" customFormat="1" ht="15" customHeight="1" x14ac:dyDescent="0.2">
      <c r="A57" s="367"/>
      <c r="B57" s="367" t="s">
        <v>206</v>
      </c>
      <c r="C57" s="352">
        <v>448000</v>
      </c>
      <c r="D57" s="141">
        <v>448000</v>
      </c>
      <c r="E57" s="379">
        <v>0</v>
      </c>
      <c r="F57" s="457">
        <f t="shared" si="5"/>
        <v>0</v>
      </c>
      <c r="G57" s="379">
        <v>0</v>
      </c>
      <c r="H57" s="423" t="s">
        <v>135</v>
      </c>
      <c r="I57" s="379">
        <v>118139.74</v>
      </c>
      <c r="J57" s="496">
        <v>7.8759826666666671E-2</v>
      </c>
      <c r="K57" s="465">
        <f t="shared" si="7"/>
        <v>-1</v>
      </c>
      <c r="L57" s="335">
        <v>46402</v>
      </c>
      <c r="N57"/>
    </row>
    <row r="58" spans="1:18" s="333" customFormat="1" ht="15" customHeight="1" x14ac:dyDescent="0.2">
      <c r="A58" s="345"/>
      <c r="B58" s="345" t="s">
        <v>203</v>
      </c>
      <c r="C58" s="346">
        <v>590384</v>
      </c>
      <c r="D58" s="347">
        <v>1516349.1</v>
      </c>
      <c r="E58" s="348">
        <v>116916.89</v>
      </c>
      <c r="F58" s="431">
        <f t="shared" si="5"/>
        <v>7.7104203774711236E-2</v>
      </c>
      <c r="G58" s="348">
        <v>116916.89</v>
      </c>
      <c r="H58" s="424">
        <f>+G58/E58</f>
        <v>1</v>
      </c>
      <c r="I58" s="348">
        <v>331709.8</v>
      </c>
      <c r="J58" s="494">
        <v>0.1065708257955657</v>
      </c>
      <c r="K58" s="465">
        <f t="shared" si="7"/>
        <v>-0.64753260229272702</v>
      </c>
      <c r="L58" s="335">
        <v>49</v>
      </c>
      <c r="N58"/>
    </row>
    <row r="59" spans="1:18" s="333" customFormat="1" ht="15" customHeight="1" x14ac:dyDescent="0.2">
      <c r="A59" s="356"/>
      <c r="B59" s="356" t="s">
        <v>204</v>
      </c>
      <c r="C59" s="482">
        <v>110048.3</v>
      </c>
      <c r="D59" s="482">
        <v>154350.69</v>
      </c>
      <c r="E59" s="380">
        <v>123187.66</v>
      </c>
      <c r="F59" s="458">
        <f t="shared" si="5"/>
        <v>0.79810242506852414</v>
      </c>
      <c r="G59" s="380">
        <v>105957.2</v>
      </c>
      <c r="H59" s="425">
        <f>G59/E59</f>
        <v>0.86012836025946104</v>
      </c>
      <c r="I59" s="380">
        <v>9090.5199999999986</v>
      </c>
      <c r="J59" s="495">
        <v>7.4179260371446273E-2</v>
      </c>
      <c r="K59" s="465">
        <f t="shared" si="7"/>
        <v>12.551222592326955</v>
      </c>
      <c r="L59" s="335" t="s">
        <v>476</v>
      </c>
      <c r="N59"/>
    </row>
    <row r="60" spans="1:18" ht="15" customHeight="1" x14ac:dyDescent="0.2">
      <c r="A60" s="9"/>
      <c r="B60" s="2" t="s">
        <v>210</v>
      </c>
      <c r="C60" s="181">
        <f>SUM(C43:C59)</f>
        <v>116208598.03000005</v>
      </c>
      <c r="D60" s="171">
        <f>SUM(D43:D59)</f>
        <v>119821469.08999999</v>
      </c>
      <c r="E60" s="92">
        <f>SUM(E43:E59)</f>
        <v>33229578.720000003</v>
      </c>
      <c r="F60" s="98">
        <f t="shared" si="0"/>
        <v>0.27732574948685274</v>
      </c>
      <c r="G60" s="92">
        <f>SUM(G43:G59)</f>
        <v>27527115.919999998</v>
      </c>
      <c r="H60" s="190">
        <f t="shared" si="3"/>
        <v>0.82839196223189426</v>
      </c>
      <c r="I60" s="92">
        <f>SUM(I43:I59)</f>
        <v>27788986.95999996</v>
      </c>
      <c r="J60" s="44">
        <v>0.20169302645845055</v>
      </c>
      <c r="K60" s="162">
        <f t="shared" si="2"/>
        <v>0.19578229921915979</v>
      </c>
      <c r="O60" s="333"/>
    </row>
    <row r="61" spans="1:18" s="333" customFormat="1" ht="15" customHeight="1" x14ac:dyDescent="0.2">
      <c r="A61" s="327"/>
      <c r="B61" s="327" t="s">
        <v>212</v>
      </c>
      <c r="C61" s="328">
        <v>3700000</v>
      </c>
      <c r="D61" s="329">
        <v>3700000</v>
      </c>
      <c r="E61" s="330">
        <v>1437059.78</v>
      </c>
      <c r="F61" s="451">
        <f t="shared" ref="F61:F65" si="8">+E61/D61</f>
        <v>0.38839453513513517</v>
      </c>
      <c r="G61" s="330">
        <v>1437059.78</v>
      </c>
      <c r="H61" s="423">
        <f t="shared" ref="H61:H65" si="9">+G61/E61</f>
        <v>1</v>
      </c>
      <c r="I61" s="330">
        <v>2499307.84</v>
      </c>
      <c r="J61" s="393">
        <v>1.1581539659223079</v>
      </c>
      <c r="K61" s="331">
        <f t="shared" si="2"/>
        <v>-0.42501689587786029</v>
      </c>
      <c r="L61" s="335" t="s">
        <v>213</v>
      </c>
      <c r="N61"/>
    </row>
    <row r="62" spans="1:18" s="333" customFormat="1" ht="15" customHeight="1" x14ac:dyDescent="0.2">
      <c r="A62" s="327"/>
      <c r="B62" s="327" t="s">
        <v>214</v>
      </c>
      <c r="C62" s="328">
        <v>2021540</v>
      </c>
      <c r="D62" s="329">
        <v>2021540</v>
      </c>
      <c r="E62" s="330">
        <v>637338.81000000006</v>
      </c>
      <c r="F62" s="451">
        <f t="shared" si="8"/>
        <v>0.31527390504269026</v>
      </c>
      <c r="G62" s="330">
        <v>85800.960000000006</v>
      </c>
      <c r="H62" s="423">
        <f t="shared" si="9"/>
        <v>0.13462378040339329</v>
      </c>
      <c r="I62" s="330">
        <v>1732019.97</v>
      </c>
      <c r="J62" s="393">
        <v>0.77115073329712114</v>
      </c>
      <c r="K62" s="331">
        <f t="shared" si="2"/>
        <v>-0.6320257150383779</v>
      </c>
      <c r="L62" s="335">
        <v>54</v>
      </c>
      <c r="N62"/>
    </row>
    <row r="63" spans="1:18" s="333" customFormat="1" ht="15" customHeight="1" x14ac:dyDescent="0.2">
      <c r="A63" s="327"/>
      <c r="B63" s="327" t="s">
        <v>215</v>
      </c>
      <c r="C63" s="328">
        <v>3056000</v>
      </c>
      <c r="D63" s="329">
        <v>3056000</v>
      </c>
      <c r="E63" s="330">
        <v>1202415.3999999999</v>
      </c>
      <c r="F63" s="451">
        <f t="shared" si="8"/>
        <v>0.39346053664921465</v>
      </c>
      <c r="G63" s="330">
        <v>622732.27</v>
      </c>
      <c r="H63" s="423">
        <f t="shared" si="9"/>
        <v>0.51790110971632608</v>
      </c>
      <c r="I63" s="330">
        <v>717774.34</v>
      </c>
      <c r="J63" s="393">
        <v>0.18721292123109023</v>
      </c>
      <c r="K63" s="331">
        <f t="shared" si="2"/>
        <v>0.67519975707128221</v>
      </c>
      <c r="L63" s="335">
        <v>55000</v>
      </c>
      <c r="N63"/>
    </row>
    <row r="64" spans="1:18" s="333" customFormat="1" ht="15" customHeight="1" x14ac:dyDescent="0.2">
      <c r="A64" s="327"/>
      <c r="B64" s="327" t="s">
        <v>216</v>
      </c>
      <c r="C64" s="328">
        <v>30692029</v>
      </c>
      <c r="D64" s="329">
        <v>30692029</v>
      </c>
      <c r="E64" s="330">
        <v>3801063.09</v>
      </c>
      <c r="F64" s="451">
        <f t="shared" si="8"/>
        <v>0.12384528536708993</v>
      </c>
      <c r="G64" s="330">
        <v>1138774.8600000001</v>
      </c>
      <c r="H64" s="423">
        <f t="shared" si="9"/>
        <v>0.29959378022320599</v>
      </c>
      <c r="I64" s="330">
        <v>3403258.9000000004</v>
      </c>
      <c r="J64" s="393">
        <v>0.16817268850066999</v>
      </c>
      <c r="K64" s="331">
        <f t="shared" si="2"/>
        <v>0.11688919406043419</v>
      </c>
      <c r="L64" s="335" t="s">
        <v>424</v>
      </c>
      <c r="N64"/>
    </row>
    <row r="65" spans="1:14" s="333" customFormat="1" ht="15" customHeight="1" x14ac:dyDescent="0.2">
      <c r="A65" s="327"/>
      <c r="B65" s="327" t="s">
        <v>217</v>
      </c>
      <c r="C65" s="328">
        <v>2666040</v>
      </c>
      <c r="D65" s="329">
        <v>2666040</v>
      </c>
      <c r="E65" s="330">
        <v>760712.01</v>
      </c>
      <c r="F65" s="451">
        <f t="shared" si="8"/>
        <v>0.28533405725345456</v>
      </c>
      <c r="G65" s="330">
        <v>428235.64</v>
      </c>
      <c r="H65" s="423">
        <f t="shared" si="9"/>
        <v>0.56294055354798467</v>
      </c>
      <c r="I65" s="330">
        <v>1201160.8500000001</v>
      </c>
      <c r="J65" s="393">
        <v>0.4553266654536357</v>
      </c>
      <c r="K65" s="331">
        <f t="shared" si="2"/>
        <v>-0.36668597715285178</v>
      </c>
      <c r="L65" s="335" t="s">
        <v>218</v>
      </c>
      <c r="N65"/>
    </row>
    <row r="66" spans="1:14" s="333" customFormat="1" ht="15" customHeight="1" x14ac:dyDescent="0.2">
      <c r="A66" s="327"/>
      <c r="B66" s="327" t="s">
        <v>219</v>
      </c>
      <c r="C66" s="328">
        <v>20</v>
      </c>
      <c r="D66" s="329">
        <v>20</v>
      </c>
      <c r="E66" s="330">
        <v>0</v>
      </c>
      <c r="F66" s="451" t="s">
        <v>135</v>
      </c>
      <c r="G66" s="330">
        <v>0</v>
      </c>
      <c r="H66" s="423" t="s">
        <v>135</v>
      </c>
      <c r="I66" s="330">
        <v>0</v>
      </c>
      <c r="J66" s="393">
        <v>0</v>
      </c>
      <c r="K66" s="331" t="s">
        <v>135</v>
      </c>
      <c r="L66" s="332" t="s">
        <v>220</v>
      </c>
    </row>
    <row r="67" spans="1:14" ht="15" customHeight="1" thickBot="1" x14ac:dyDescent="0.25">
      <c r="A67" s="9"/>
      <c r="B67" s="2" t="s">
        <v>45</v>
      </c>
      <c r="C67" s="181">
        <f>SUM(C61:C66)</f>
        <v>42135629</v>
      </c>
      <c r="D67" s="171">
        <f>SUM(D61:D66)</f>
        <v>42135629</v>
      </c>
      <c r="E67" s="92">
        <f>SUM(E61:E66)</f>
        <v>7838589.0899999999</v>
      </c>
      <c r="F67" s="98">
        <f t="shared" si="0"/>
        <v>0.18603232646651602</v>
      </c>
      <c r="G67" s="92">
        <f>SUM(G61:G66)</f>
        <v>3712603.5100000002</v>
      </c>
      <c r="H67" s="190">
        <f t="shared" si="3"/>
        <v>0.47363160224029555</v>
      </c>
      <c r="I67" s="92">
        <f>SUM(I61:I66)</f>
        <v>9553521.9000000004</v>
      </c>
      <c r="J67" s="44">
        <v>0.30706119565983891</v>
      </c>
      <c r="K67" s="162">
        <f>+E67/I67-1</f>
        <v>-0.17950791634234919</v>
      </c>
    </row>
    <row r="68" spans="1:14" s="6" customFormat="1" ht="19.5" customHeight="1" thickBot="1" x14ac:dyDescent="0.25">
      <c r="A68" s="5"/>
      <c r="B68" s="4" t="s">
        <v>211</v>
      </c>
      <c r="C68" s="182">
        <f>+C11+C14+C37+C60+C67</f>
        <v>2354409500.5</v>
      </c>
      <c r="D68" s="173">
        <f>+D11+D14+D37+D60+D67</f>
        <v>2358022371.5599999</v>
      </c>
      <c r="E68" s="174">
        <f>+E11+E14+E37+E60+E67</f>
        <v>822693062.81000018</v>
      </c>
      <c r="F68" s="202">
        <f t="shared" si="0"/>
        <v>0.34889111856293797</v>
      </c>
      <c r="G68" s="174">
        <f>+G11+G14+G37+G60+G67</f>
        <v>611018066.20999992</v>
      </c>
      <c r="H68" s="194">
        <f t="shared" si="3"/>
        <v>0.74270477512354283</v>
      </c>
      <c r="I68" s="165">
        <f>I11+I14+I37+I60+I67</f>
        <v>781118090.15999985</v>
      </c>
      <c r="J68" s="211">
        <v>0.33635982513144341</v>
      </c>
      <c r="K68" s="164">
        <f t="shared" si="2"/>
        <v>5.3224951737431025E-2</v>
      </c>
      <c r="L68" s="14"/>
    </row>
    <row r="69" spans="1:14" x14ac:dyDescent="0.2">
      <c r="D69" s="47"/>
      <c r="F69" s="459"/>
    </row>
    <row r="73" spans="1:14" x14ac:dyDescent="0.2">
      <c r="E73" s="47"/>
    </row>
    <row r="74" spans="1:14" x14ac:dyDescent="0.2">
      <c r="E74" s="47"/>
    </row>
    <row r="75" spans="1:14" x14ac:dyDescent="0.2">
      <c r="E75" s="299"/>
    </row>
    <row r="76" spans="1:14" x14ac:dyDescent="0.2">
      <c r="E76" s="47"/>
    </row>
    <row r="77" spans="1:14" x14ac:dyDescent="0.2">
      <c r="E77" s="47"/>
    </row>
    <row r="78" spans="1:14" x14ac:dyDescent="0.2">
      <c r="C78" s="47"/>
    </row>
    <row r="80" spans="1:14" x14ac:dyDescent="0.2">
      <c r="C80" s="299"/>
      <c r="E80" s="47"/>
    </row>
    <row r="81" spans="5:5" x14ac:dyDescent="0.2">
      <c r="E81" s="47"/>
    </row>
    <row r="82" spans="5:5" x14ac:dyDescent="0.2">
      <c r="E82" s="47"/>
    </row>
    <row r="83" spans="5:5" x14ac:dyDescent="0.2">
      <c r="E83" s="299"/>
    </row>
  </sheetData>
  <mergeCells count="4">
    <mergeCell ref="I2:J2"/>
    <mergeCell ref="I40:J40"/>
    <mergeCell ref="D2:H2"/>
    <mergeCell ref="D40:H40"/>
  </mergeCells>
  <printOptions horizontalCentered="1"/>
  <pageMargins left="0.51181102362204722" right="0.51181102362204722" top="0.6692913385826772" bottom="0.74803149606299213" header="0.31496062992125984" footer="0.59055118110236227"/>
  <pageSetup paperSize="9" scale="85" fitToHeight="2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Fiscal</oddHeader>
  </headerFooter>
  <rowBreaks count="1" manualBreakCount="1">
    <brk id="38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42"/>
  <sheetViews>
    <sheetView topLeftCell="A17" zoomScaleNormal="100" workbookViewId="0">
      <selection activeCell="B38" sqref="B38"/>
    </sheetView>
  </sheetViews>
  <sheetFormatPr defaultColWidth="11.42578125" defaultRowHeight="12.75" x14ac:dyDescent="0.2"/>
  <cols>
    <col min="1" max="1" width="2.7109375" customWidth="1"/>
    <col min="2" max="2" width="60" customWidth="1"/>
    <col min="3" max="3" width="13.28515625" bestFit="1" customWidth="1"/>
    <col min="4" max="4" width="11.5703125" bestFit="1" customWidth="1"/>
    <col min="5" max="5" width="10.85546875" customWidth="1"/>
    <col min="6" max="6" width="8" style="105" customWidth="1"/>
    <col min="7" max="7" width="11.140625" bestFit="1" customWidth="1"/>
    <col min="8" max="8" width="6.140625" style="105" customWidth="1"/>
    <col min="9" max="9" width="11.28515625" customWidth="1"/>
    <col min="10" max="10" width="10.5703125" style="105" bestFit="1" customWidth="1"/>
    <col min="11" max="11" width="7.140625" style="105" bestFit="1" customWidth="1"/>
    <col min="12" max="12" width="21.7109375" style="64" bestFit="1" customWidth="1"/>
    <col min="14" max="14" width="12.7109375" bestFit="1" customWidth="1"/>
    <col min="16" max="16" width="12.7109375" bestFit="1" customWidth="1"/>
  </cols>
  <sheetData>
    <row r="1" spans="1:17" x14ac:dyDescent="0.2">
      <c r="E1" t="s">
        <v>154</v>
      </c>
    </row>
    <row r="2" spans="1:17" ht="15" x14ac:dyDescent="0.25">
      <c r="B2" s="7" t="s">
        <v>234</v>
      </c>
      <c r="F2"/>
      <c r="H2"/>
      <c r="J2"/>
      <c r="K2"/>
      <c r="L2"/>
      <c r="O2" s="397"/>
    </row>
    <row r="3" spans="1:17" x14ac:dyDescent="0.2">
      <c r="F3"/>
      <c r="H3"/>
      <c r="J3"/>
      <c r="K3"/>
      <c r="L3"/>
      <c r="O3" s="397"/>
    </row>
    <row r="4" spans="1:17" s="333" customFormat="1" ht="15" customHeight="1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 s="399"/>
    </row>
    <row r="5" spans="1:17" s="333" customFormat="1" ht="15" customHeight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 s="397"/>
    </row>
    <row r="6" spans="1:17" s="333" customFormat="1" ht="15" customHeight="1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 s="561"/>
    </row>
    <row r="7" spans="1:17" s="333" customFormat="1" ht="15" customHeight="1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 s="561"/>
    </row>
    <row r="8" spans="1:17" s="333" customFormat="1" ht="15" customHeight="1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 s="561"/>
    </row>
    <row r="9" spans="1:17" s="333" customFormat="1" ht="15" customHeight="1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 s="561"/>
    </row>
    <row r="10" spans="1:17" ht="15" customHeight="1" x14ac:dyDescent="0.2">
      <c r="F10"/>
      <c r="H10"/>
      <c r="J10"/>
      <c r="K10"/>
      <c r="L10"/>
      <c r="O10" s="561"/>
      <c r="P10" s="333"/>
      <c r="Q10" s="333"/>
    </row>
    <row r="11" spans="1:17" s="333" customFormat="1" ht="15" customHeight="1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 s="561"/>
    </row>
    <row r="12" spans="1:17" s="333" customFormat="1" ht="15" customHeight="1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 s="397"/>
    </row>
    <row r="13" spans="1:17" ht="15" customHeight="1" x14ac:dyDescent="0.2">
      <c r="F13"/>
      <c r="H13"/>
      <c r="J13"/>
      <c r="K13"/>
      <c r="L13"/>
      <c r="O13" s="397"/>
      <c r="P13" s="333"/>
      <c r="Q13" s="333"/>
    </row>
    <row r="14" spans="1:17" s="333" customFormat="1" ht="15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 s="561"/>
    </row>
    <row r="15" spans="1:17" s="333" customFormat="1" ht="15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 s="561"/>
    </row>
    <row r="16" spans="1:17" s="333" customFormat="1" ht="1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 s="561"/>
    </row>
    <row r="17" spans="1:17" s="333" customFormat="1" ht="15" customHeight="1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 s="561"/>
    </row>
    <row r="18" spans="1:17" s="333" customFormat="1" ht="1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 s="561"/>
    </row>
    <row r="19" spans="1:17" s="333" customFormat="1" ht="1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 s="561"/>
      <c r="P19" s="547"/>
      <c r="Q19" s="547"/>
    </row>
    <row r="20" spans="1:17" s="333" customFormat="1" ht="15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 s="397"/>
    </row>
    <row r="21" spans="1:17" s="333" customFormat="1" ht="1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 s="397"/>
    </row>
    <row r="22" spans="1:17" s="333" customFormat="1" ht="1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 s="397"/>
    </row>
    <row r="23" spans="1:17" s="333" customFormat="1" ht="1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 s="397"/>
    </row>
    <row r="24" spans="1:17" s="333" customFormat="1" ht="1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 s="397"/>
    </row>
    <row r="25" spans="1:17" s="333" customFormat="1" ht="1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 s="397"/>
    </row>
    <row r="26" spans="1:17" s="333" customFormat="1" ht="15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 s="397"/>
    </row>
    <row r="27" spans="1:17" s="333" customFormat="1" ht="15" customHeigh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 s="397"/>
    </row>
    <row r="28" spans="1:17" s="333" customFormat="1" ht="15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7" s="333" customFormat="1" ht="15" customHeigh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7" s="333" customFormat="1" ht="1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7" s="333" customFormat="1" ht="15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7" s="333" customFormat="1" ht="15" customHeigh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3" spans="1:14" s="333" customFormat="1" ht="15" customHeight="1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1:14" s="333" customFormat="1" ht="15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1:14" s="333" customFormat="1" ht="15" customHeigh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4" x14ac:dyDescent="0.2">
      <c r="F36"/>
      <c r="H36"/>
      <c r="J36"/>
      <c r="K36"/>
      <c r="L36"/>
    </row>
    <row r="37" spans="1:14" x14ac:dyDescent="0.2">
      <c r="F37"/>
      <c r="H37"/>
      <c r="J37"/>
      <c r="K37"/>
      <c r="L37"/>
    </row>
    <row r="38" spans="1:14" x14ac:dyDescent="0.2">
      <c r="F38"/>
      <c r="H38"/>
      <c r="J38"/>
      <c r="K38"/>
      <c r="L38"/>
    </row>
    <row r="39" spans="1:14" x14ac:dyDescent="0.2">
      <c r="F39"/>
      <c r="H39"/>
      <c r="J39"/>
      <c r="K39"/>
      <c r="L39"/>
    </row>
    <row r="40" spans="1:14" x14ac:dyDescent="0.2">
      <c r="F40"/>
      <c r="H40"/>
      <c r="J40"/>
      <c r="K40"/>
      <c r="L40"/>
    </row>
    <row r="41" spans="1:14" x14ac:dyDescent="0.2">
      <c r="F41"/>
      <c r="H41"/>
      <c r="J41"/>
      <c r="K41"/>
      <c r="L41"/>
    </row>
    <row r="42" spans="1:14" x14ac:dyDescent="0.2">
      <c r="F42"/>
      <c r="H42"/>
      <c r="J42"/>
      <c r="K42"/>
      <c r="L42"/>
    </row>
  </sheetData>
  <printOptions horizontalCentered="1"/>
  <pageMargins left="0.51181102362204722" right="0.51181102362204722" top="0.6692913385826772" bottom="0.74803149606299213" header="0.31496062992125984" footer="0.59055118110236227"/>
  <pageSetup paperSize="9" scale="85" fitToHeight="2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Fiscal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92D050"/>
  </sheetPr>
  <dimension ref="A1:Q36"/>
  <sheetViews>
    <sheetView topLeftCell="A7" zoomScaleNormal="100" workbookViewId="0">
      <selection activeCell="B34" sqref="B34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105" bestFit="1" customWidth="1"/>
    <col min="7" max="7" width="11.140625" bestFit="1" customWidth="1"/>
    <col min="8" max="8" width="7.42578125" style="105" bestFit="1" customWidth="1"/>
    <col min="9" max="9" width="10.42578125" bestFit="1" customWidth="1"/>
    <col min="10" max="10" width="10.5703125" style="105" bestFit="1" customWidth="1"/>
    <col min="11" max="11" width="6.85546875" style="105" customWidth="1"/>
    <col min="12" max="12" width="14.5703125" style="64" bestFit="1" customWidth="1"/>
  </cols>
  <sheetData>
    <row r="1" spans="1:13" ht="15.75" thickBot="1" x14ac:dyDescent="0.3">
      <c r="A1" s="7" t="s">
        <v>235</v>
      </c>
    </row>
    <row r="2" spans="1:13" x14ac:dyDescent="0.2">
      <c r="A2" s="8" t="s">
        <v>155</v>
      </c>
      <c r="C2" s="183" t="s">
        <v>501</v>
      </c>
      <c r="D2" s="588" t="s">
        <v>568</v>
      </c>
      <c r="E2" s="586"/>
      <c r="F2" s="586"/>
      <c r="G2" s="586"/>
      <c r="H2" s="587"/>
      <c r="I2" s="582" t="s">
        <v>571</v>
      </c>
      <c r="J2" s="583"/>
      <c r="K2" s="228"/>
    </row>
    <row r="3" spans="1:13" x14ac:dyDescent="0.2">
      <c r="C3" s="176">
        <v>1</v>
      </c>
      <c r="D3" s="166">
        <v>2</v>
      </c>
      <c r="E3" s="95">
        <v>3</v>
      </c>
      <c r="F3" s="96" t="s">
        <v>39</v>
      </c>
      <c r="G3" s="95">
        <v>4</v>
      </c>
      <c r="H3" s="167" t="s">
        <v>49</v>
      </c>
      <c r="I3" s="95" t="s">
        <v>50</v>
      </c>
      <c r="J3" s="16" t="s">
        <v>51</v>
      </c>
      <c r="K3" s="157" t="s">
        <v>366</v>
      </c>
    </row>
    <row r="4" spans="1:13" ht="25.5" x14ac:dyDescent="0.2">
      <c r="A4" s="1"/>
      <c r="B4" s="2" t="s">
        <v>156</v>
      </c>
      <c r="C4" s="177" t="s">
        <v>47</v>
      </c>
      <c r="D4" s="127" t="s">
        <v>48</v>
      </c>
      <c r="E4" s="97" t="s">
        <v>139</v>
      </c>
      <c r="F4" s="97" t="s">
        <v>18</v>
      </c>
      <c r="G4" s="97" t="s">
        <v>421</v>
      </c>
      <c r="H4" s="128" t="s">
        <v>18</v>
      </c>
      <c r="I4" s="97" t="s">
        <v>139</v>
      </c>
      <c r="J4" s="12" t="s">
        <v>18</v>
      </c>
      <c r="K4" s="158" t="s">
        <v>539</v>
      </c>
      <c r="L4" s="62" t="s">
        <v>169</v>
      </c>
    </row>
    <row r="5" spans="1:13" ht="15" customHeight="1" x14ac:dyDescent="0.2">
      <c r="A5" s="21"/>
      <c r="B5" s="21" t="s">
        <v>221</v>
      </c>
      <c r="C5" s="179">
        <v>500020</v>
      </c>
      <c r="D5" s="169">
        <v>500020</v>
      </c>
      <c r="E5" s="154">
        <v>2111274.39</v>
      </c>
      <c r="F5" s="326">
        <f t="shared" ref="F5:F12" si="0">+E5/D5</f>
        <v>4.2223798848046084</v>
      </c>
      <c r="G5" s="154">
        <v>0</v>
      </c>
      <c r="H5" s="172" t="s">
        <v>135</v>
      </c>
      <c r="I5" s="31">
        <v>0</v>
      </c>
      <c r="J5" s="53">
        <v>0</v>
      </c>
      <c r="K5" s="159" t="s">
        <v>135</v>
      </c>
      <c r="L5" s="63">
        <v>60</v>
      </c>
    </row>
    <row r="6" spans="1:13" ht="15" customHeight="1" x14ac:dyDescent="0.2">
      <c r="A6" s="23"/>
      <c r="B6" s="23" t="s">
        <v>222</v>
      </c>
      <c r="C6" s="179">
        <v>10</v>
      </c>
      <c r="D6" s="169">
        <v>10</v>
      </c>
      <c r="E6" s="151">
        <v>47040</v>
      </c>
      <c r="F6" s="326" t="s">
        <v>135</v>
      </c>
      <c r="G6" s="151">
        <v>47040</v>
      </c>
      <c r="H6" s="172" t="s">
        <v>135</v>
      </c>
      <c r="I6" s="33">
        <v>0</v>
      </c>
      <c r="J6" s="53" t="s">
        <v>135</v>
      </c>
      <c r="K6" s="159" t="s">
        <v>135</v>
      </c>
      <c r="L6" s="64">
        <v>61901</v>
      </c>
    </row>
    <row r="7" spans="1:13" ht="15" customHeight="1" x14ac:dyDescent="0.2">
      <c r="A7" s="23"/>
      <c r="B7" s="23" t="s">
        <v>223</v>
      </c>
      <c r="C7" s="179">
        <v>50</v>
      </c>
      <c r="D7" s="169">
        <v>50</v>
      </c>
      <c r="E7" s="151">
        <v>0</v>
      </c>
      <c r="F7" s="326">
        <f t="shared" si="0"/>
        <v>0</v>
      </c>
      <c r="G7" s="151">
        <v>0</v>
      </c>
      <c r="H7" s="199" t="s">
        <v>135</v>
      </c>
      <c r="I7" s="33">
        <v>0</v>
      </c>
      <c r="J7" s="53">
        <v>0</v>
      </c>
      <c r="K7" s="159" t="s">
        <v>135</v>
      </c>
      <c r="L7" s="64" t="s">
        <v>231</v>
      </c>
    </row>
    <row r="8" spans="1:13" ht="15" customHeight="1" x14ac:dyDescent="0.2">
      <c r="A8" s="9"/>
      <c r="B8" s="2" t="s">
        <v>224</v>
      </c>
      <c r="C8" s="181">
        <f>SUM(C5:C7)</f>
        <v>500080</v>
      </c>
      <c r="D8" s="171">
        <f>SUM(D5:D7)</f>
        <v>500080</v>
      </c>
      <c r="E8" s="92">
        <f>SUM(E5:E7)</f>
        <v>2158314.39</v>
      </c>
      <c r="F8" s="98">
        <f t="shared" si="0"/>
        <v>4.3159382298832192</v>
      </c>
      <c r="G8" s="92">
        <f>SUM(G5:G7)</f>
        <v>47040</v>
      </c>
      <c r="H8" s="438">
        <f>+G8/E8</f>
        <v>2.1794785883811858E-2</v>
      </c>
      <c r="I8" s="92">
        <f>SUM(I5:I7)</f>
        <v>0</v>
      </c>
      <c r="J8" s="44">
        <v>0</v>
      </c>
      <c r="K8" s="162"/>
      <c r="M8" s="399"/>
    </row>
    <row r="9" spans="1:13" ht="15" customHeight="1" x14ac:dyDescent="0.2">
      <c r="A9" s="21"/>
      <c r="B9" s="21" t="s">
        <v>225</v>
      </c>
      <c r="C9" s="178"/>
      <c r="D9" s="168">
        <v>1187000</v>
      </c>
      <c r="E9" s="104">
        <v>0</v>
      </c>
      <c r="F9" s="49">
        <f t="shared" si="0"/>
        <v>0</v>
      </c>
      <c r="G9" s="104">
        <v>0</v>
      </c>
      <c r="H9" s="172" t="s">
        <v>135</v>
      </c>
      <c r="I9" s="154">
        <v>37335.599999999999</v>
      </c>
      <c r="J9" s="53">
        <v>2.5413073045207599E-2</v>
      </c>
      <c r="K9" s="159" t="s">
        <v>135</v>
      </c>
      <c r="L9" s="63">
        <v>72</v>
      </c>
    </row>
    <row r="10" spans="1:13" ht="15" customHeight="1" x14ac:dyDescent="0.2">
      <c r="A10" s="21"/>
      <c r="B10" s="21" t="s">
        <v>226</v>
      </c>
      <c r="C10" s="178"/>
      <c r="D10" s="168"/>
      <c r="E10" s="154"/>
      <c r="F10" s="49" t="s">
        <v>135</v>
      </c>
      <c r="G10" s="154"/>
      <c r="H10" s="172"/>
      <c r="I10" s="154">
        <v>4714000</v>
      </c>
      <c r="J10" s="53" t="s">
        <v>135</v>
      </c>
      <c r="K10" s="159">
        <f>+E10/I10-1</f>
        <v>-1</v>
      </c>
      <c r="L10" s="63">
        <v>75031</v>
      </c>
    </row>
    <row r="11" spans="1:13" ht="15" customHeight="1" x14ac:dyDescent="0.2">
      <c r="A11" s="21"/>
      <c r="B11" s="21" t="s">
        <v>227</v>
      </c>
      <c r="C11" s="178">
        <v>1939869</v>
      </c>
      <c r="D11" s="168">
        <v>2106900.56</v>
      </c>
      <c r="E11" s="154">
        <v>0</v>
      </c>
      <c r="F11" s="49">
        <f t="shared" si="0"/>
        <v>0</v>
      </c>
      <c r="G11" s="154">
        <v>0</v>
      </c>
      <c r="H11" s="172" t="s">
        <v>135</v>
      </c>
      <c r="I11" s="154">
        <v>0</v>
      </c>
      <c r="J11" s="53" t="s">
        <v>135</v>
      </c>
      <c r="K11" s="159" t="s">
        <v>135</v>
      </c>
      <c r="L11" s="63">
        <v>75070</v>
      </c>
    </row>
    <row r="12" spans="1:13" ht="15" customHeight="1" x14ac:dyDescent="0.2">
      <c r="A12" s="21"/>
      <c r="B12" s="21" t="s">
        <v>228</v>
      </c>
      <c r="C12" s="178">
        <v>11973956</v>
      </c>
      <c r="D12" s="168">
        <v>12073956</v>
      </c>
      <c r="E12" s="154">
        <v>996492.79</v>
      </c>
      <c r="F12" s="49">
        <f t="shared" si="0"/>
        <v>8.2532418537884358E-2</v>
      </c>
      <c r="G12" s="154">
        <v>0</v>
      </c>
      <c r="H12" s="172" t="s">
        <v>135</v>
      </c>
      <c r="I12" s="154">
        <v>459635.11000000034</v>
      </c>
      <c r="J12" s="53" t="s">
        <v>135</v>
      </c>
      <c r="K12" s="159">
        <f>+E12/I12-1</f>
        <v>1.1680084230293009</v>
      </c>
      <c r="L12" s="64" t="s">
        <v>232</v>
      </c>
    </row>
    <row r="13" spans="1:13" ht="15" customHeight="1" x14ac:dyDescent="0.2">
      <c r="A13" s="21"/>
      <c r="B13" s="21" t="s">
        <v>229</v>
      </c>
      <c r="C13" s="178">
        <v>14388310</v>
      </c>
      <c r="D13" s="168">
        <v>17479345.359999999</v>
      </c>
      <c r="E13" s="154">
        <v>67497.919999999998</v>
      </c>
      <c r="F13" s="49">
        <f>+E13/D13</f>
        <v>3.8615816902653156E-3</v>
      </c>
      <c r="G13" s="154">
        <v>0</v>
      </c>
      <c r="H13" s="172" t="s">
        <v>135</v>
      </c>
      <c r="I13" s="154">
        <v>0</v>
      </c>
      <c r="J13" s="53">
        <v>0</v>
      </c>
      <c r="K13" s="159" t="s">
        <v>135</v>
      </c>
      <c r="L13" s="63">
        <v>761</v>
      </c>
    </row>
    <row r="14" spans="1:13" ht="15" customHeight="1" x14ac:dyDescent="0.2">
      <c r="A14" s="21"/>
      <c r="B14" s="21" t="s">
        <v>203</v>
      </c>
      <c r="C14" s="178">
        <v>804514</v>
      </c>
      <c r="D14" s="168">
        <v>948552.64</v>
      </c>
      <c r="E14" s="154">
        <v>0</v>
      </c>
      <c r="F14" s="49">
        <f>+E14/D14</f>
        <v>0</v>
      </c>
      <c r="G14" s="154">
        <v>0</v>
      </c>
      <c r="H14" s="172" t="s">
        <v>135</v>
      </c>
      <c r="I14" s="154">
        <v>0</v>
      </c>
      <c r="J14" s="53">
        <v>0</v>
      </c>
      <c r="K14" s="159" t="s">
        <v>135</v>
      </c>
      <c r="L14" s="63">
        <v>79</v>
      </c>
    </row>
    <row r="15" spans="1:13" ht="15" customHeight="1" x14ac:dyDescent="0.2">
      <c r="A15" s="21"/>
      <c r="B15" s="21" t="s">
        <v>230</v>
      </c>
      <c r="C15" s="178">
        <v>0</v>
      </c>
      <c r="D15" s="168">
        <v>0</v>
      </c>
      <c r="E15" s="154">
        <v>18086.25</v>
      </c>
      <c r="F15" s="49" t="s">
        <v>135</v>
      </c>
      <c r="G15" s="154">
        <v>0</v>
      </c>
      <c r="H15" s="172" t="s">
        <v>135</v>
      </c>
      <c r="I15" s="154">
        <v>0</v>
      </c>
      <c r="J15" s="53" t="s">
        <v>135</v>
      </c>
      <c r="K15" s="159" t="s">
        <v>135</v>
      </c>
      <c r="L15" s="64" t="s">
        <v>233</v>
      </c>
    </row>
    <row r="16" spans="1:13" ht="15" customHeight="1" thickBot="1" x14ac:dyDescent="0.25">
      <c r="A16" s="9"/>
      <c r="B16" s="2" t="s">
        <v>6</v>
      </c>
      <c r="C16" s="181">
        <f>SUM(C9:C15)</f>
        <v>29106649</v>
      </c>
      <c r="D16" s="171">
        <f>SUM(D9:D15)</f>
        <v>33795754.560000002</v>
      </c>
      <c r="E16" s="92">
        <f>SUM(E9:E15)</f>
        <v>1082076.96</v>
      </c>
      <c r="F16" s="98">
        <f>+E16/D16</f>
        <v>3.2018132871657355E-2</v>
      </c>
      <c r="G16" s="92">
        <f>SUM(G9:G15)</f>
        <v>0</v>
      </c>
      <c r="H16" s="438"/>
      <c r="I16" s="92">
        <f>SUM(I9:I15)</f>
        <v>5210970.71</v>
      </c>
      <c r="J16" s="44">
        <v>0.26019751019442822</v>
      </c>
      <c r="K16" s="388">
        <f t="shared" ref="K16:K17" si="1">+E16/I16-1</f>
        <v>-0.79234637455868562</v>
      </c>
    </row>
    <row r="17" spans="1:17" s="6" customFormat="1" ht="19.5" customHeight="1" thickBot="1" x14ac:dyDescent="0.25">
      <c r="A17" s="5"/>
      <c r="B17" s="4" t="s">
        <v>358</v>
      </c>
      <c r="C17" s="182">
        <f>+C8+C16</f>
        <v>29606729</v>
      </c>
      <c r="D17" s="173">
        <f>+D8+D16</f>
        <v>34295834.560000002</v>
      </c>
      <c r="E17" s="174">
        <f t="shared" ref="E17:G17" si="2">+E8+E16</f>
        <v>3240391.35</v>
      </c>
      <c r="F17" s="202">
        <f t="shared" ref="F17" si="3">+E17/D17</f>
        <v>9.4483525231934165E-2</v>
      </c>
      <c r="G17" s="174">
        <f t="shared" si="2"/>
        <v>47040</v>
      </c>
      <c r="H17" s="194">
        <f>+G17/E17</f>
        <v>1.4516765081476963E-2</v>
      </c>
      <c r="I17" s="165">
        <f>I8+I16</f>
        <v>5210970.71</v>
      </c>
      <c r="J17" s="211">
        <v>0.18915224884929877</v>
      </c>
      <c r="K17" s="164">
        <f t="shared" si="1"/>
        <v>-0.37815974597945878</v>
      </c>
      <c r="L17" s="14"/>
      <c r="N17"/>
      <c r="O17"/>
      <c r="P17"/>
      <c r="Q17"/>
    </row>
    <row r="19" spans="1:17" ht="15.75" thickBot="1" x14ac:dyDescent="0.3">
      <c r="A19" s="7" t="s">
        <v>238</v>
      </c>
    </row>
    <row r="20" spans="1:17" x14ac:dyDescent="0.2">
      <c r="A20" s="8" t="s">
        <v>155</v>
      </c>
      <c r="C20" s="183" t="s">
        <v>501</v>
      </c>
      <c r="D20" s="585" t="s">
        <v>568</v>
      </c>
      <c r="E20" s="586"/>
      <c r="F20" s="586"/>
      <c r="G20" s="586"/>
      <c r="H20" s="587"/>
      <c r="I20" s="589" t="s">
        <v>569</v>
      </c>
      <c r="J20" s="573"/>
      <c r="K20" s="498"/>
    </row>
    <row r="21" spans="1:17" x14ac:dyDescent="0.2">
      <c r="C21" s="176">
        <v>1</v>
      </c>
      <c r="D21" s="166">
        <v>2</v>
      </c>
      <c r="E21" s="95">
        <v>3</v>
      </c>
      <c r="F21" s="96" t="s">
        <v>39</v>
      </c>
      <c r="G21" s="95">
        <v>4</v>
      </c>
      <c r="H21" s="167" t="s">
        <v>49</v>
      </c>
      <c r="I21" s="95" t="s">
        <v>50</v>
      </c>
      <c r="J21" s="16" t="s">
        <v>51</v>
      </c>
      <c r="K21" s="100" t="s">
        <v>366</v>
      </c>
    </row>
    <row r="22" spans="1:17" ht="25.5" x14ac:dyDescent="0.2">
      <c r="A22" s="1"/>
      <c r="B22" s="2" t="s">
        <v>156</v>
      </c>
      <c r="C22" s="177" t="s">
        <v>47</v>
      </c>
      <c r="D22" s="127" t="s">
        <v>48</v>
      </c>
      <c r="E22" s="97" t="s">
        <v>139</v>
      </c>
      <c r="F22" s="97" t="s">
        <v>18</v>
      </c>
      <c r="G22" s="97" t="s">
        <v>420</v>
      </c>
      <c r="H22" s="128" t="s">
        <v>18</v>
      </c>
      <c r="I22" s="97" t="s">
        <v>139</v>
      </c>
      <c r="J22" s="12" t="s">
        <v>18</v>
      </c>
      <c r="K22" s="101" t="s">
        <v>539</v>
      </c>
      <c r="L22" s="62" t="s">
        <v>169</v>
      </c>
    </row>
    <row r="23" spans="1:17" s="99" customFormat="1" x14ac:dyDescent="0.2">
      <c r="A23" s="21"/>
      <c r="B23" s="269" t="s">
        <v>484</v>
      </c>
      <c r="C23" s="178">
        <v>5000000</v>
      </c>
      <c r="D23" s="188">
        <v>5000000</v>
      </c>
      <c r="E23" s="154">
        <v>0</v>
      </c>
      <c r="F23" s="49" t="s">
        <v>135</v>
      </c>
      <c r="G23" s="154">
        <v>0</v>
      </c>
      <c r="H23" s="172" t="s">
        <v>135</v>
      </c>
      <c r="I23" s="154"/>
      <c r="J23" s="53" t="s">
        <v>135</v>
      </c>
      <c r="K23" s="287" t="s">
        <v>135</v>
      </c>
      <c r="L23" s="63" t="s">
        <v>485</v>
      </c>
      <c r="N23"/>
      <c r="O23"/>
      <c r="P23"/>
      <c r="Q23"/>
    </row>
    <row r="24" spans="1:17" s="99" customFormat="1" x14ac:dyDescent="0.2">
      <c r="A24" s="21"/>
      <c r="B24" s="401" t="s">
        <v>483</v>
      </c>
      <c r="C24" s="178"/>
      <c r="D24" s="188"/>
      <c r="E24" s="154"/>
      <c r="F24" s="49" t="s">
        <v>135</v>
      </c>
      <c r="G24" s="154"/>
      <c r="H24" s="172" t="s">
        <v>135</v>
      </c>
      <c r="I24" s="154"/>
      <c r="J24" s="53" t="s">
        <v>135</v>
      </c>
      <c r="K24" s="287" t="s">
        <v>135</v>
      </c>
      <c r="L24" s="63">
        <v>85000</v>
      </c>
      <c r="N24"/>
      <c r="O24"/>
      <c r="P24"/>
      <c r="Q24"/>
    </row>
    <row r="25" spans="1:17" s="99" customFormat="1" x14ac:dyDescent="0.2">
      <c r="A25" s="21"/>
      <c r="B25" s="401" t="s">
        <v>440</v>
      </c>
      <c r="C25" s="178"/>
      <c r="D25" s="188"/>
      <c r="E25" s="154"/>
      <c r="F25" s="49" t="s">
        <v>135</v>
      </c>
      <c r="G25" s="154"/>
      <c r="H25" s="172" t="s">
        <v>135</v>
      </c>
      <c r="I25" s="154"/>
      <c r="J25" s="53" t="s">
        <v>135</v>
      </c>
      <c r="K25" s="287" t="s">
        <v>135</v>
      </c>
      <c r="L25" s="63">
        <v>85005</v>
      </c>
      <c r="M25"/>
      <c r="N25"/>
      <c r="O25"/>
      <c r="P25"/>
      <c r="Q25"/>
    </row>
    <row r="26" spans="1:17" s="99" customFormat="1" x14ac:dyDescent="0.2">
      <c r="A26" s="21"/>
      <c r="B26" s="21" t="s">
        <v>547</v>
      </c>
      <c r="C26" s="178"/>
      <c r="D26" s="188">
        <v>2650992.14</v>
      </c>
      <c r="E26" s="154">
        <v>0</v>
      </c>
      <c r="F26" s="49">
        <f t="shared" ref="F26:F27" si="4">+E26/D26</f>
        <v>0</v>
      </c>
      <c r="G26" s="154">
        <v>0</v>
      </c>
      <c r="H26" s="172" t="s">
        <v>135</v>
      </c>
      <c r="I26" s="154"/>
      <c r="J26" s="53" t="s">
        <v>135</v>
      </c>
      <c r="K26" s="102" t="s">
        <v>135</v>
      </c>
      <c r="L26" s="63" t="s">
        <v>364</v>
      </c>
      <c r="M26"/>
      <c r="N26"/>
      <c r="O26"/>
      <c r="P26"/>
      <c r="Q26"/>
    </row>
    <row r="27" spans="1:17" s="99" customFormat="1" x14ac:dyDescent="0.2">
      <c r="A27" s="21"/>
      <c r="B27" s="21" t="s">
        <v>418</v>
      </c>
      <c r="C27" s="178"/>
      <c r="D27" s="188">
        <v>3040193.63</v>
      </c>
      <c r="E27" s="154">
        <v>0</v>
      </c>
      <c r="F27" s="49">
        <f t="shared" si="4"/>
        <v>0</v>
      </c>
      <c r="G27" s="154">
        <v>0</v>
      </c>
      <c r="H27" s="172" t="s">
        <v>135</v>
      </c>
      <c r="I27" s="154"/>
      <c r="J27" s="53" t="s">
        <v>135</v>
      </c>
      <c r="K27" s="102" t="s">
        <v>135</v>
      </c>
      <c r="L27" s="63" t="s">
        <v>365</v>
      </c>
      <c r="M27"/>
      <c r="N27"/>
      <c r="O27"/>
      <c r="P27"/>
      <c r="Q27"/>
    </row>
    <row r="28" spans="1:17" ht="15" customHeight="1" x14ac:dyDescent="0.2">
      <c r="A28" s="21"/>
      <c r="B28" s="21" t="s">
        <v>236</v>
      </c>
      <c r="C28" s="178">
        <v>150000</v>
      </c>
      <c r="D28" s="188">
        <v>150000</v>
      </c>
      <c r="E28" s="154">
        <v>-248.52</v>
      </c>
      <c r="F28" s="49">
        <f>+E28/D28</f>
        <v>-1.6568000000000002E-3</v>
      </c>
      <c r="G28" s="154">
        <v>-248.52</v>
      </c>
      <c r="H28" s="172">
        <f>+G28/E28</f>
        <v>1</v>
      </c>
      <c r="I28" s="31">
        <v>206671.84</v>
      </c>
      <c r="J28" s="53">
        <v>1.3778122666666666</v>
      </c>
      <c r="K28" s="287">
        <f>+E28/I28-1</f>
        <v>-1.0012024860280917</v>
      </c>
      <c r="L28" s="63">
        <v>94101</v>
      </c>
    </row>
    <row r="29" spans="1:17" ht="15" customHeight="1" x14ac:dyDescent="0.2">
      <c r="A29" s="70"/>
      <c r="B29" s="70" t="s">
        <v>237</v>
      </c>
      <c r="C29" s="198">
        <v>1400000</v>
      </c>
      <c r="D29" s="466">
        <v>1400000</v>
      </c>
      <c r="E29" s="71">
        <v>596549.86</v>
      </c>
      <c r="F29" s="460">
        <f>+E29/D29</f>
        <v>0.42610704285714285</v>
      </c>
      <c r="G29" s="71">
        <v>596549.86</v>
      </c>
      <c r="H29" s="497">
        <f>+G29/E29</f>
        <v>1</v>
      </c>
      <c r="I29" s="200">
        <v>303473.96999999997</v>
      </c>
      <c r="J29" s="72">
        <v>0.18392361818181815</v>
      </c>
      <c r="K29" s="106">
        <f>+E29/I29-1</f>
        <v>0.9657365012228234</v>
      </c>
      <c r="L29" s="64">
        <v>94102</v>
      </c>
    </row>
    <row r="30" spans="1:17" ht="15" customHeight="1" thickBot="1" x14ac:dyDescent="0.25">
      <c r="A30" s="59"/>
      <c r="B30" s="59" t="s">
        <v>247</v>
      </c>
      <c r="C30" s="178">
        <v>160000000</v>
      </c>
      <c r="D30" s="188">
        <v>160000000</v>
      </c>
      <c r="E30" s="60">
        <v>0</v>
      </c>
      <c r="F30" s="49" t="s">
        <v>135</v>
      </c>
      <c r="G30" s="60">
        <v>0</v>
      </c>
      <c r="H30" s="172" t="s">
        <v>135</v>
      </c>
      <c r="I30" s="201"/>
      <c r="J30" s="61">
        <v>0</v>
      </c>
      <c r="K30" s="106" t="s">
        <v>135</v>
      </c>
      <c r="L30" s="64" t="s">
        <v>248</v>
      </c>
    </row>
    <row r="31" spans="1:17" s="6" customFormat="1" ht="19.5" customHeight="1" thickBot="1" x14ac:dyDescent="0.25">
      <c r="A31" s="5"/>
      <c r="B31" s="4" t="s">
        <v>212</v>
      </c>
      <c r="C31" s="182">
        <f>SUM(C23:C30)</f>
        <v>166550000</v>
      </c>
      <c r="D31" s="173">
        <f>SUM(D23:D30)</f>
        <v>172241185.77000001</v>
      </c>
      <c r="E31" s="174">
        <f>SUM(E23:E30)</f>
        <v>596301.34</v>
      </c>
      <c r="F31" s="202">
        <f>+E31/(D31-D27)</f>
        <v>3.5242189331053642E-3</v>
      </c>
      <c r="G31" s="174">
        <f>SUM(G23:G30)</f>
        <v>596301.34</v>
      </c>
      <c r="H31" s="194">
        <f>+G31/E31</f>
        <v>1</v>
      </c>
      <c r="I31" s="421">
        <f>SUM(I23:I30)</f>
        <v>510145.80999999994</v>
      </c>
      <c r="J31" s="202">
        <v>2E-3</v>
      </c>
      <c r="K31" s="103">
        <f>+E31/I31-1</f>
        <v>0.16888412746151937</v>
      </c>
      <c r="L31" s="14"/>
      <c r="M31"/>
      <c r="N31"/>
      <c r="O31"/>
      <c r="P31"/>
      <c r="Q31"/>
    </row>
    <row r="32" spans="1:17" x14ac:dyDescent="0.2">
      <c r="B32" s="290"/>
    </row>
    <row r="36" spans="2:2" x14ac:dyDescent="0.2">
      <c r="B36" s="47"/>
    </row>
  </sheetData>
  <sortState ref="B23:L29">
    <sortCondition ref="L23:L29"/>
  </sortState>
  <mergeCells count="4">
    <mergeCell ref="I2:J2"/>
    <mergeCell ref="I20:J20"/>
    <mergeCell ref="D2:H2"/>
    <mergeCell ref="D20:H20"/>
  </mergeCells>
  <printOptions horizontalCentered="1"/>
  <pageMargins left="0.51181102362204722" right="0.51181102362204722" top="1.1417322834645669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Q35"/>
  <sheetViews>
    <sheetView zoomScaleNormal="100" workbookViewId="0">
      <selection activeCell="J26" sqref="J26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105" bestFit="1" customWidth="1"/>
    <col min="7" max="7" width="11.140625" bestFit="1" customWidth="1"/>
    <col min="8" max="8" width="7.42578125" style="105" bestFit="1" customWidth="1"/>
    <col min="9" max="9" width="10.42578125" bestFit="1" customWidth="1"/>
    <col min="10" max="10" width="10.5703125" style="105" bestFit="1" customWidth="1"/>
    <col min="11" max="11" width="6.85546875" style="105" customWidth="1"/>
    <col min="12" max="12" width="14.5703125" style="64" bestFit="1" customWidth="1"/>
  </cols>
  <sheetData>
    <row r="2" spans="1:17" x14ac:dyDescent="0.2">
      <c r="F2"/>
      <c r="H2"/>
      <c r="J2"/>
      <c r="K2"/>
      <c r="L2"/>
    </row>
    <row r="3" spans="1:17" ht="15" x14ac:dyDescent="0.25">
      <c r="B3" s="7" t="s">
        <v>235</v>
      </c>
      <c r="F3"/>
      <c r="H3"/>
      <c r="J3"/>
      <c r="K3"/>
      <c r="L3"/>
    </row>
    <row r="4" spans="1:17" ht="15" customHeight="1" x14ac:dyDescent="0.2">
      <c r="F4"/>
      <c r="H4"/>
      <c r="J4"/>
      <c r="K4"/>
      <c r="L4"/>
    </row>
    <row r="5" spans="1:17" ht="15" customHeight="1" x14ac:dyDescent="0.2">
      <c r="F5"/>
      <c r="H5"/>
      <c r="J5"/>
      <c r="K5"/>
      <c r="L5"/>
    </row>
    <row r="6" spans="1:17" ht="15" customHeight="1" x14ac:dyDescent="0.2">
      <c r="F6"/>
      <c r="H6"/>
      <c r="J6"/>
      <c r="K6"/>
      <c r="L6"/>
    </row>
    <row r="7" spans="1:17" ht="15" customHeight="1" x14ac:dyDescent="0.2">
      <c r="F7"/>
      <c r="H7"/>
      <c r="J7"/>
      <c r="K7"/>
      <c r="L7"/>
    </row>
    <row r="8" spans="1:17" ht="15" customHeight="1" x14ac:dyDescent="0.2">
      <c r="F8"/>
      <c r="H8"/>
      <c r="J8"/>
      <c r="K8"/>
      <c r="L8"/>
    </row>
    <row r="9" spans="1:17" ht="15" customHeight="1" x14ac:dyDescent="0.2">
      <c r="F9"/>
      <c r="H9"/>
      <c r="J9"/>
      <c r="K9"/>
      <c r="L9"/>
    </row>
    <row r="10" spans="1:17" ht="15" customHeight="1" x14ac:dyDescent="0.2">
      <c r="F10"/>
      <c r="H10"/>
      <c r="J10"/>
      <c r="K10"/>
      <c r="L10"/>
    </row>
    <row r="11" spans="1:17" ht="15" customHeight="1" x14ac:dyDescent="0.2">
      <c r="F11"/>
      <c r="H11"/>
      <c r="J11"/>
      <c r="K11"/>
      <c r="L11"/>
    </row>
    <row r="12" spans="1:17" ht="15" customHeight="1" x14ac:dyDescent="0.2">
      <c r="F12"/>
      <c r="H12"/>
      <c r="J12"/>
      <c r="K12"/>
      <c r="L12"/>
    </row>
    <row r="13" spans="1:17" ht="15" customHeight="1" x14ac:dyDescent="0.2">
      <c r="F13"/>
      <c r="H13"/>
      <c r="J13"/>
      <c r="K13"/>
      <c r="L13"/>
    </row>
    <row r="14" spans="1:17" ht="15" customHeight="1" x14ac:dyDescent="0.2">
      <c r="F14"/>
      <c r="H14"/>
      <c r="J14"/>
      <c r="K14"/>
      <c r="L14"/>
    </row>
    <row r="15" spans="1:17" ht="15" customHeight="1" x14ac:dyDescent="0.2">
      <c r="F15"/>
      <c r="H15"/>
      <c r="J15"/>
      <c r="K15"/>
      <c r="L15"/>
    </row>
    <row r="16" spans="1:17" s="6" customFormat="1" ht="19.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">
      <c r="F17"/>
      <c r="H17"/>
      <c r="J17"/>
      <c r="K17"/>
      <c r="L17"/>
    </row>
    <row r="18" spans="1:17" x14ac:dyDescent="0.2">
      <c r="F18"/>
      <c r="H18"/>
      <c r="J18"/>
      <c r="K18"/>
      <c r="L18"/>
    </row>
    <row r="19" spans="1:17" x14ac:dyDescent="0.2">
      <c r="F19"/>
      <c r="H19"/>
      <c r="J19"/>
      <c r="K19"/>
      <c r="L19"/>
    </row>
    <row r="20" spans="1:17" x14ac:dyDescent="0.2">
      <c r="F20"/>
      <c r="H20"/>
      <c r="J20"/>
      <c r="K20"/>
      <c r="L20"/>
    </row>
    <row r="21" spans="1:17" x14ac:dyDescent="0.2">
      <c r="F21"/>
      <c r="H21"/>
      <c r="J21"/>
      <c r="K21"/>
      <c r="L21"/>
    </row>
    <row r="22" spans="1:17" s="99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99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99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99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99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5" customHeight="1" x14ac:dyDescent="0.2">
      <c r="F27"/>
      <c r="H27"/>
      <c r="J27"/>
      <c r="K27"/>
      <c r="L27"/>
    </row>
    <row r="28" spans="1:17" ht="15" customHeight="1" x14ac:dyDescent="0.2">
      <c r="F28"/>
      <c r="H28"/>
      <c r="J28"/>
      <c r="K28"/>
      <c r="L28"/>
    </row>
    <row r="29" spans="1:17" ht="15" customHeight="1" x14ac:dyDescent="0.2">
      <c r="F29"/>
      <c r="H29"/>
      <c r="J29"/>
      <c r="K29"/>
      <c r="L29"/>
    </row>
    <row r="30" spans="1:17" s="6" customFormat="1" ht="19.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">
      <c r="F31"/>
      <c r="H31"/>
      <c r="J31"/>
      <c r="K31"/>
      <c r="L31"/>
    </row>
    <row r="32" spans="1:17" x14ac:dyDescent="0.2">
      <c r="F32"/>
      <c r="H32"/>
      <c r="J32"/>
      <c r="K32"/>
      <c r="L32"/>
    </row>
    <row r="33" spans="2:12" x14ac:dyDescent="0.2">
      <c r="F33"/>
      <c r="H33"/>
      <c r="J33"/>
      <c r="K33"/>
      <c r="L33"/>
    </row>
    <row r="35" spans="2:12" x14ac:dyDescent="0.2">
      <c r="B35" s="47"/>
    </row>
  </sheetData>
  <printOptions horizontalCentered="1"/>
  <pageMargins left="0.51181102362204722" right="0.51181102362204722" top="1.1417322834645669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2D050"/>
    <pageSetUpPr fitToPage="1"/>
  </sheetPr>
  <dimension ref="A1:P36"/>
  <sheetViews>
    <sheetView topLeftCell="C8" zoomScaleNormal="100" workbookViewId="0">
      <selection activeCell="K37" sqref="K3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105" customWidth="1"/>
    <col min="5" max="5" width="13.28515625" bestFit="1" customWidth="1"/>
    <col min="6" max="6" width="7.7109375" style="105" customWidth="1"/>
    <col min="7" max="7" width="13.28515625" bestFit="1" customWidth="1"/>
    <col min="8" max="8" width="6.28515625" style="105" customWidth="1"/>
    <col min="9" max="9" width="10.85546875" bestFit="1" customWidth="1"/>
    <col min="10" max="10" width="6.28515625" style="105" customWidth="1"/>
    <col min="11" max="11" width="13.140625" customWidth="1"/>
    <col min="12" max="12" width="10.7109375" style="105" customWidth="1"/>
    <col min="13" max="13" width="9.5703125" style="105" bestFit="1" customWidth="1"/>
    <col min="14" max="14" width="11.28515625" customWidth="1"/>
    <col min="15" max="15" width="11.42578125" style="105"/>
    <col min="16" max="16" width="10.5703125" style="105" bestFit="1" customWidth="1"/>
  </cols>
  <sheetData>
    <row r="1" spans="1:16" ht="15.75" thickBot="1" x14ac:dyDescent="0.3">
      <c r="A1" s="7" t="s">
        <v>19</v>
      </c>
    </row>
    <row r="2" spans="1:16" x14ac:dyDescent="0.2">
      <c r="A2" s="8" t="s">
        <v>20</v>
      </c>
      <c r="C2" s="183" t="s">
        <v>501</v>
      </c>
      <c r="D2" s="312" t="s">
        <v>154</v>
      </c>
      <c r="E2" s="593" t="s">
        <v>568</v>
      </c>
      <c r="F2" s="594"/>
      <c r="G2" s="594"/>
      <c r="H2" s="594"/>
      <c r="I2" s="594"/>
      <c r="J2" s="594"/>
      <c r="K2" s="594"/>
      <c r="L2" s="594"/>
      <c r="M2" s="595"/>
      <c r="N2" s="591" t="s">
        <v>569</v>
      </c>
      <c r="O2" s="592"/>
      <c r="P2" s="507"/>
    </row>
    <row r="3" spans="1:16" x14ac:dyDescent="0.2">
      <c r="C3" s="176">
        <v>1</v>
      </c>
      <c r="D3" s="166"/>
      <c r="E3" s="166">
        <v>2</v>
      </c>
      <c r="F3" s="95"/>
      <c r="G3" s="95">
        <v>3</v>
      </c>
      <c r="H3" s="96" t="s">
        <v>39</v>
      </c>
      <c r="I3" s="95">
        <v>4</v>
      </c>
      <c r="J3" s="96" t="s">
        <v>40</v>
      </c>
      <c r="K3" s="95">
        <v>5</v>
      </c>
      <c r="L3" s="95"/>
      <c r="M3" s="167" t="s">
        <v>41</v>
      </c>
      <c r="N3" s="95" t="s">
        <v>42</v>
      </c>
      <c r="O3" s="96" t="s">
        <v>43</v>
      </c>
      <c r="P3" s="313" t="s">
        <v>368</v>
      </c>
    </row>
    <row r="4" spans="1:16" ht="25.5" x14ac:dyDescent="0.2">
      <c r="A4" s="1"/>
      <c r="B4" s="2" t="s">
        <v>12</v>
      </c>
      <c r="C4" s="177" t="s">
        <v>13</v>
      </c>
      <c r="D4" s="127" t="s">
        <v>460</v>
      </c>
      <c r="E4" s="127" t="s">
        <v>14</v>
      </c>
      <c r="F4" s="97" t="s">
        <v>461</v>
      </c>
      <c r="G4" s="97" t="s">
        <v>15</v>
      </c>
      <c r="H4" s="97" t="s">
        <v>18</v>
      </c>
      <c r="I4" s="97" t="s">
        <v>16</v>
      </c>
      <c r="J4" s="97" t="s">
        <v>18</v>
      </c>
      <c r="K4" s="97" t="s">
        <v>17</v>
      </c>
      <c r="L4" s="97" t="s">
        <v>462</v>
      </c>
      <c r="M4" s="128" t="s">
        <v>18</v>
      </c>
      <c r="N4" s="97" t="s">
        <v>17</v>
      </c>
      <c r="O4" s="12" t="s">
        <v>18</v>
      </c>
      <c r="P4" s="158" t="s">
        <v>539</v>
      </c>
    </row>
    <row r="5" spans="1:16" ht="15" customHeight="1" x14ac:dyDescent="0.2">
      <c r="A5" s="21">
        <v>1</v>
      </c>
      <c r="B5" s="21" t="s">
        <v>0</v>
      </c>
      <c r="C5" s="178">
        <v>355786464.55000001</v>
      </c>
      <c r="D5" s="305">
        <f>C5/C17</f>
        <v>0.13949312918635584</v>
      </c>
      <c r="E5" s="168">
        <v>355995464.55000001</v>
      </c>
      <c r="F5" s="307">
        <f>E5/E17</f>
        <v>0.13881349976755364</v>
      </c>
      <c r="G5" s="154">
        <v>114249536.09999999</v>
      </c>
      <c r="H5" s="49">
        <f t="shared" ref="H5:H10" si="0">+G5/E5</f>
        <v>0.32092975185630068</v>
      </c>
      <c r="I5" s="154">
        <v>113818892.66</v>
      </c>
      <c r="J5" s="49">
        <f t="shared" ref="J5:J17" si="1">+I5/E5</f>
        <v>0.319720063860572</v>
      </c>
      <c r="K5" s="154">
        <v>113426526.2</v>
      </c>
      <c r="L5" s="307">
        <f>K5/K17</f>
        <v>0.14211285568306889</v>
      </c>
      <c r="M5" s="172">
        <f t="shared" ref="M5:M17" si="2">+K5/E5</f>
        <v>0.31861789684140512</v>
      </c>
      <c r="N5" s="154">
        <v>114103665.87</v>
      </c>
      <c r="O5" s="172">
        <v>0.32780304232649626</v>
      </c>
      <c r="P5" s="159">
        <f>+K5/N5-1</f>
        <v>-5.9344251986739316E-3</v>
      </c>
    </row>
    <row r="6" spans="1:16" ht="15" customHeight="1" x14ac:dyDescent="0.2">
      <c r="A6" s="23">
        <v>2</v>
      </c>
      <c r="B6" s="23" t="s">
        <v>1</v>
      </c>
      <c r="C6" s="178">
        <v>603468828.02999997</v>
      </c>
      <c r="D6" s="305">
        <f>C6/C17</f>
        <v>0.2366019047261913</v>
      </c>
      <c r="E6" s="168">
        <v>603327737.86000001</v>
      </c>
      <c r="F6" s="307">
        <f>E6/E17</f>
        <v>0.23525590390611559</v>
      </c>
      <c r="G6" s="154">
        <v>549263096.07000005</v>
      </c>
      <c r="H6" s="326">
        <f t="shared" si="0"/>
        <v>0.91038926540694631</v>
      </c>
      <c r="I6" s="154">
        <v>529529628.80000001</v>
      </c>
      <c r="J6" s="326">
        <f t="shared" si="1"/>
        <v>0.87768155775207446</v>
      </c>
      <c r="K6" s="154">
        <v>98804272.870000005</v>
      </c>
      <c r="L6" s="503">
        <f>K6/K17</f>
        <v>0.12379253638153709</v>
      </c>
      <c r="M6" s="199">
        <f t="shared" si="2"/>
        <v>0.16376550698706177</v>
      </c>
      <c r="N6" s="151">
        <v>100850829.70999999</v>
      </c>
      <c r="O6" s="199">
        <v>0.17809491543605574</v>
      </c>
      <c r="P6" s="160">
        <f t="shared" ref="P6:P15" si="3">+K6/N6-1</f>
        <v>-2.0292910290226951E-2</v>
      </c>
    </row>
    <row r="7" spans="1:16" ht="15" customHeight="1" x14ac:dyDescent="0.2">
      <c r="A7" s="23">
        <v>3</v>
      </c>
      <c r="B7" s="23" t="s">
        <v>2</v>
      </c>
      <c r="C7" s="178">
        <v>34707752.200000003</v>
      </c>
      <c r="D7" s="305">
        <f>C7/C17</f>
        <v>1.3607861579349748E-2</v>
      </c>
      <c r="E7" s="168">
        <v>34707752.200000003</v>
      </c>
      <c r="F7" s="307">
        <f>E7/E17</f>
        <v>1.353361217125936E-2</v>
      </c>
      <c r="G7" s="154">
        <v>12130792.67</v>
      </c>
      <c r="H7" s="326">
        <f t="shared" si="0"/>
        <v>0.34951248355403436</v>
      </c>
      <c r="I7" s="154">
        <v>12130792.67</v>
      </c>
      <c r="J7" s="326">
        <f t="shared" si="1"/>
        <v>0.34951248355403436</v>
      </c>
      <c r="K7" s="154">
        <v>12130792.67</v>
      </c>
      <c r="L7" s="503">
        <f>K7/K17</f>
        <v>1.5198751524781687E-2</v>
      </c>
      <c r="M7" s="199">
        <f t="shared" si="2"/>
        <v>0.34951248355403436</v>
      </c>
      <c r="N7" s="151">
        <v>13429649.630000001</v>
      </c>
      <c r="O7" s="199">
        <v>0.33883864502421557</v>
      </c>
      <c r="P7" s="160">
        <f t="shared" si="3"/>
        <v>-9.6715625186418297E-2</v>
      </c>
    </row>
    <row r="8" spans="1:16" ht="15" customHeight="1" x14ac:dyDescent="0.2">
      <c r="A8" s="23">
        <v>4</v>
      </c>
      <c r="B8" s="23" t="s">
        <v>3</v>
      </c>
      <c r="C8" s="178">
        <v>995669824.77999997</v>
      </c>
      <c r="D8" s="429">
        <f>C8/C17</f>
        <v>0.39037207239083771</v>
      </c>
      <c r="E8" s="168">
        <v>1014042531.7</v>
      </c>
      <c r="F8" s="503">
        <f>E8/E17</f>
        <v>0.39540614068316915</v>
      </c>
      <c r="G8" s="154">
        <v>851162929.53999996</v>
      </c>
      <c r="H8" s="326">
        <f t="shared" si="0"/>
        <v>0.83937596593020691</v>
      </c>
      <c r="I8" s="154">
        <v>839851805.55999994</v>
      </c>
      <c r="J8" s="326">
        <f t="shared" si="1"/>
        <v>0.82822147918393851</v>
      </c>
      <c r="K8" s="154">
        <v>325527638.32999998</v>
      </c>
      <c r="L8" s="503">
        <f>K8/K17</f>
        <v>0.40785576211044655</v>
      </c>
      <c r="M8" s="524">
        <f t="shared" si="2"/>
        <v>0.32101970889156539</v>
      </c>
      <c r="N8" s="151">
        <v>294096993.77999997</v>
      </c>
      <c r="O8" s="199">
        <v>0.31402853112603768</v>
      </c>
      <c r="P8" s="160">
        <f t="shared" si="3"/>
        <v>0.10687169612319058</v>
      </c>
    </row>
    <row r="9" spans="1:16" ht="15" customHeight="1" x14ac:dyDescent="0.2">
      <c r="A9" s="59">
        <v>5</v>
      </c>
      <c r="B9" s="59" t="s">
        <v>486</v>
      </c>
      <c r="C9" s="178">
        <v>6477736.8899999997</v>
      </c>
      <c r="D9" s="430">
        <f>C9/C17</f>
        <v>2.5397250285360603E-3</v>
      </c>
      <c r="E9" s="168">
        <v>840947.94</v>
      </c>
      <c r="F9" s="311">
        <f>E9/E17</f>
        <v>3.2791127499692948E-4</v>
      </c>
      <c r="G9" s="154">
        <v>0</v>
      </c>
      <c r="H9" s="86">
        <f t="shared" si="0"/>
        <v>0</v>
      </c>
      <c r="I9" s="154">
        <v>0</v>
      </c>
      <c r="J9" s="86">
        <f t="shared" si="1"/>
        <v>0</v>
      </c>
      <c r="K9" s="154">
        <v>0</v>
      </c>
      <c r="L9" s="311">
        <f>K9/K17</f>
        <v>0</v>
      </c>
      <c r="M9" s="193">
        <f t="shared" si="2"/>
        <v>0</v>
      </c>
      <c r="N9" s="60">
        <v>0</v>
      </c>
      <c r="O9" s="193">
        <v>0</v>
      </c>
      <c r="P9" s="185" t="s">
        <v>135</v>
      </c>
    </row>
    <row r="10" spans="1:16" ht="15" customHeight="1" x14ac:dyDescent="0.2">
      <c r="A10" s="9"/>
      <c r="B10" s="2" t="s">
        <v>4</v>
      </c>
      <c r="C10" s="181">
        <f>SUM(C5:C9)</f>
        <v>1996110606.45</v>
      </c>
      <c r="D10" s="304">
        <f>C10/C17</f>
        <v>0.78261469291127073</v>
      </c>
      <c r="E10" s="171">
        <f>SUM(E5:E9)</f>
        <v>2008914434.2500002</v>
      </c>
      <c r="F10" s="308">
        <f>E10/E17</f>
        <v>0.78333706780309476</v>
      </c>
      <c r="G10" s="92">
        <f>SUM(G5:G9)</f>
        <v>1526806354.3800001</v>
      </c>
      <c r="H10" s="98">
        <f t="shared" si="0"/>
        <v>0.76001562254193855</v>
      </c>
      <c r="I10" s="92">
        <f>SUM(I5:I9)</f>
        <v>1495331119.6900001</v>
      </c>
      <c r="J10" s="98">
        <f t="shared" si="1"/>
        <v>0.74434783990601405</v>
      </c>
      <c r="K10" s="92">
        <f>SUM(K5:K8)</f>
        <v>549889230.06999993</v>
      </c>
      <c r="L10" s="308">
        <f>K10/K17</f>
        <v>0.68895990569983412</v>
      </c>
      <c r="M10" s="190">
        <f t="shared" si="2"/>
        <v>0.27372456521538874</v>
      </c>
      <c r="N10" s="92">
        <f>SUM(N5:N9)</f>
        <v>522481138.98999995</v>
      </c>
      <c r="O10" s="98">
        <v>0.27370892573448241</v>
      </c>
      <c r="P10" s="162">
        <f t="shared" si="3"/>
        <v>5.2457570301929213E-2</v>
      </c>
    </row>
    <row r="11" spans="1:16" ht="15" customHeight="1" x14ac:dyDescent="0.2">
      <c r="A11" s="21">
        <v>6</v>
      </c>
      <c r="B11" s="21" t="s">
        <v>5</v>
      </c>
      <c r="C11" s="178">
        <v>352109003.55000001</v>
      </c>
      <c r="D11" s="305">
        <f>C11/C17</f>
        <v>0.13805130777530356</v>
      </c>
      <c r="E11" s="168">
        <v>352237541.49000001</v>
      </c>
      <c r="F11" s="307">
        <f>E11/E17</f>
        <v>0.13734817084131243</v>
      </c>
      <c r="G11" s="154">
        <v>184240980.91</v>
      </c>
      <c r="H11" s="49">
        <f t="shared" ref="H11:H17" si="4">+G11/E11</f>
        <v>0.52305889977156395</v>
      </c>
      <c r="I11" s="154">
        <v>178715049.02000001</v>
      </c>
      <c r="J11" s="49">
        <f t="shared" si="1"/>
        <v>0.5073708164780435</v>
      </c>
      <c r="K11" s="154">
        <v>109565275.40000001</v>
      </c>
      <c r="L11" s="307">
        <f>K11/K17</f>
        <v>0.13727506864964625</v>
      </c>
      <c r="M11" s="172">
        <f t="shared" si="2"/>
        <v>0.31105507645927782</v>
      </c>
      <c r="N11" s="154">
        <v>56705116.969999999</v>
      </c>
      <c r="O11" s="172">
        <v>0.14031060100319226</v>
      </c>
      <c r="P11" s="159">
        <f t="shared" si="3"/>
        <v>0.93219379933500224</v>
      </c>
    </row>
    <row r="12" spans="1:16" ht="15" customHeight="1" x14ac:dyDescent="0.2">
      <c r="A12" s="25">
        <v>7</v>
      </c>
      <c r="B12" s="25" t="s">
        <v>6</v>
      </c>
      <c r="C12" s="178">
        <v>21741338.550000001</v>
      </c>
      <c r="D12" s="306">
        <f>C12/C17</f>
        <v>8.5241223295981858E-3</v>
      </c>
      <c r="E12" s="168">
        <v>22802135.199999999</v>
      </c>
      <c r="F12" s="309">
        <f>E12/E17</f>
        <v>8.8912486379173067E-3</v>
      </c>
      <c r="G12" s="154">
        <v>10782549.76</v>
      </c>
      <c r="H12" s="467">
        <f t="shared" si="4"/>
        <v>0.47287456483461249</v>
      </c>
      <c r="I12" s="154">
        <v>10782549.76</v>
      </c>
      <c r="J12" s="467">
        <f t="shared" si="1"/>
        <v>0.47287456483461249</v>
      </c>
      <c r="K12" s="154">
        <v>4881015.96</v>
      </c>
      <c r="L12" s="309">
        <f>K12/K17</f>
        <v>6.1154576442475584E-3</v>
      </c>
      <c r="M12" s="469">
        <f t="shared" si="2"/>
        <v>0.21405960087457074</v>
      </c>
      <c r="N12" s="155">
        <v>2411730.1</v>
      </c>
      <c r="O12" s="469">
        <v>8.0606300585827975E-2</v>
      </c>
      <c r="P12" s="159">
        <f t="shared" si="3"/>
        <v>1.0238649258472163</v>
      </c>
    </row>
    <row r="13" spans="1:16" ht="15" customHeight="1" x14ac:dyDescent="0.2">
      <c r="A13" s="9"/>
      <c r="B13" s="2" t="s">
        <v>7</v>
      </c>
      <c r="C13" s="181">
        <f>SUM(C11:C12)</f>
        <v>373850342.10000002</v>
      </c>
      <c r="D13" s="304">
        <f>C13/C17</f>
        <v>0.14657543010490173</v>
      </c>
      <c r="E13" s="171">
        <f>SUM(E11:E12)</f>
        <v>375039676.69</v>
      </c>
      <c r="F13" s="308">
        <f>E13/E17</f>
        <v>0.14623941947922972</v>
      </c>
      <c r="G13" s="92">
        <f>SUM(G11:G12)</f>
        <v>195023530.66999999</v>
      </c>
      <c r="H13" s="98">
        <f t="shared" si="4"/>
        <v>0.52000772929207273</v>
      </c>
      <c r="I13" s="92">
        <f>SUM(I11:I12)</f>
        <v>189497598.78</v>
      </c>
      <c r="J13" s="98">
        <f t="shared" si="1"/>
        <v>0.50527346986978872</v>
      </c>
      <c r="K13" s="92">
        <f>SUM(K11:K12)</f>
        <v>114446291.36</v>
      </c>
      <c r="L13" s="308">
        <f>K13/K17</f>
        <v>0.14339052629389379</v>
      </c>
      <c r="M13" s="190">
        <f t="shared" si="2"/>
        <v>0.30515782322039203</v>
      </c>
      <c r="N13" s="92">
        <f>SUM(N11:N12)</f>
        <v>59116847.07</v>
      </c>
      <c r="O13" s="98">
        <v>0.13619516590134176</v>
      </c>
      <c r="P13" s="162">
        <f>+K13/N13-1</f>
        <v>0.93593361338240255</v>
      </c>
    </row>
    <row r="14" spans="1:16" ht="15" customHeight="1" x14ac:dyDescent="0.2">
      <c r="A14" s="21">
        <v>8</v>
      </c>
      <c r="B14" s="21" t="s">
        <v>8</v>
      </c>
      <c r="C14" s="178">
        <v>21421544.140000001</v>
      </c>
      <c r="D14" s="305">
        <f>C14/C17</f>
        <v>8.3987405981609704E-3</v>
      </c>
      <c r="E14" s="168">
        <v>21421544.140000001</v>
      </c>
      <c r="F14" s="307">
        <f>E14/E17</f>
        <v>8.3529140357373414E-3</v>
      </c>
      <c r="G14" s="154">
        <v>7821544.1399999997</v>
      </c>
      <c r="H14" s="49">
        <f t="shared" si="4"/>
        <v>0.36512513238459754</v>
      </c>
      <c r="I14" s="154">
        <v>7821544.1399999997</v>
      </c>
      <c r="J14" s="49">
        <f t="shared" si="1"/>
        <v>0.36512513238459754</v>
      </c>
      <c r="K14" s="154">
        <v>7821544.1399999997</v>
      </c>
      <c r="L14" s="307">
        <f>K14/K17</f>
        <v>9.7996651297126043E-3</v>
      </c>
      <c r="M14" s="172">
        <f t="shared" si="2"/>
        <v>0.36512513238459754</v>
      </c>
      <c r="N14" s="154">
        <v>9821444.1400000006</v>
      </c>
      <c r="O14" s="172">
        <v>8.4389323266429853E-2</v>
      </c>
      <c r="P14" s="159">
        <f>+K14/N14-1</f>
        <v>-0.20362585903787478</v>
      </c>
    </row>
    <row r="15" spans="1:16" ht="15" customHeight="1" x14ac:dyDescent="0.2">
      <c r="A15" s="25">
        <v>9</v>
      </c>
      <c r="B15" s="25" t="s">
        <v>9</v>
      </c>
      <c r="C15" s="178">
        <v>159183736.81</v>
      </c>
      <c r="D15" s="306">
        <f>C15/C17</f>
        <v>6.2411136385666637E-2</v>
      </c>
      <c r="E15" s="168">
        <v>159183736.81</v>
      </c>
      <c r="F15" s="309">
        <f>E15/E17</f>
        <v>6.2070598681938337E-2</v>
      </c>
      <c r="G15" s="154">
        <v>125986956.34</v>
      </c>
      <c r="H15" s="467">
        <f t="shared" si="4"/>
        <v>0.79145620566990882</v>
      </c>
      <c r="I15" s="154">
        <v>125986956.34</v>
      </c>
      <c r="J15" s="467">
        <f t="shared" si="1"/>
        <v>0.79145620566990882</v>
      </c>
      <c r="K15" s="154">
        <v>125986956.34</v>
      </c>
      <c r="L15" s="309">
        <f>K15/K17</f>
        <v>0.15784990287655942</v>
      </c>
      <c r="M15" s="469">
        <f t="shared" si="2"/>
        <v>0.79145620566990882</v>
      </c>
      <c r="N15" s="155">
        <v>97228835.319999993</v>
      </c>
      <c r="O15" s="469">
        <v>0.73940393792779591</v>
      </c>
      <c r="P15" s="161">
        <f t="shared" si="3"/>
        <v>0.29577769727829351</v>
      </c>
    </row>
    <row r="16" spans="1:16" ht="15" customHeight="1" thickBot="1" x14ac:dyDescent="0.25">
      <c r="A16" s="9"/>
      <c r="B16" s="2" t="s">
        <v>10</v>
      </c>
      <c r="C16" s="181">
        <f>SUM(C14:C15)</f>
        <v>180605280.94999999</v>
      </c>
      <c r="D16" s="304">
        <f>C16/C17</f>
        <v>7.0809876983827597E-2</v>
      </c>
      <c r="E16" s="171">
        <f>SUM(E14:E15)</f>
        <v>180605280.94999999</v>
      </c>
      <c r="F16" s="308">
        <f>E16/E17</f>
        <v>7.0423512717675676E-2</v>
      </c>
      <c r="G16" s="92">
        <f>SUM(G14:G15)</f>
        <v>133808500.48</v>
      </c>
      <c r="H16" s="98">
        <f t="shared" si="4"/>
        <v>0.7408891909259534</v>
      </c>
      <c r="I16" s="92">
        <f>SUM(I14:I15)</f>
        <v>133808500.48</v>
      </c>
      <c r="J16" s="98">
        <f t="shared" si="1"/>
        <v>0.7408891909259534</v>
      </c>
      <c r="K16" s="92">
        <f>SUM(K14:K15)</f>
        <v>133808500.48</v>
      </c>
      <c r="L16" s="308">
        <f>K16/K17</f>
        <v>0.16764956800627201</v>
      </c>
      <c r="M16" s="190">
        <f t="shared" si="2"/>
        <v>0.7408891909259534</v>
      </c>
      <c r="N16" s="92">
        <f>SUM(N14:N15)</f>
        <v>107050279.45999999</v>
      </c>
      <c r="O16" s="98">
        <v>0.4318654426559943</v>
      </c>
      <c r="P16" s="162">
        <f>+K16/N16-1</f>
        <v>0.2499593756782148</v>
      </c>
    </row>
    <row r="17" spans="1:16" s="6" customFormat="1" ht="19.5" customHeight="1" thickBot="1" x14ac:dyDescent="0.25">
      <c r="A17" s="5"/>
      <c r="B17" s="4" t="s">
        <v>11</v>
      </c>
      <c r="C17" s="182">
        <f>+C10+C13+C16</f>
        <v>2550566229.5</v>
      </c>
      <c r="D17" s="499"/>
      <c r="E17" s="173">
        <f>+E10+E13+E16</f>
        <v>2564559391.8899999</v>
      </c>
      <c r="F17" s="310"/>
      <c r="G17" s="174">
        <f>+G10+G13+G16</f>
        <v>1855638385.5300002</v>
      </c>
      <c r="H17" s="202">
        <f t="shared" si="4"/>
        <v>0.72357005706249322</v>
      </c>
      <c r="I17" s="174">
        <f>+I10+I13+I16</f>
        <v>1818637218.95</v>
      </c>
      <c r="J17" s="202">
        <f t="shared" si="1"/>
        <v>0.70914217260912071</v>
      </c>
      <c r="K17" s="174">
        <f>+K10+K13+K16</f>
        <v>798144021.90999997</v>
      </c>
      <c r="L17" s="310"/>
      <c r="M17" s="194">
        <f t="shared" si="2"/>
        <v>0.31122072057835748</v>
      </c>
      <c r="N17" s="165">
        <f>N10+N13+N16</f>
        <v>688648265.51999998</v>
      </c>
      <c r="O17" s="506">
        <v>0.26580198624293472</v>
      </c>
      <c r="P17" s="164">
        <f>+K17/N17-1</f>
        <v>0.15900099059614914</v>
      </c>
    </row>
    <row r="18" spans="1:16" x14ac:dyDescent="0.2">
      <c r="E18" s="47"/>
      <c r="G18" s="47"/>
      <c r="I18" s="47"/>
      <c r="K18" s="47"/>
    </row>
    <row r="19" spans="1:16" x14ac:dyDescent="0.2">
      <c r="A19" s="8" t="s">
        <v>572</v>
      </c>
      <c r="E19" s="299"/>
      <c r="F19" s="504"/>
      <c r="G19" s="299"/>
      <c r="H19" s="504"/>
      <c r="K19" s="590"/>
      <c r="L19" s="590"/>
    </row>
    <row r="20" spans="1:16" x14ac:dyDescent="0.2">
      <c r="C20" s="14"/>
      <c r="D20" s="14"/>
      <c r="E20" s="14"/>
      <c r="F20" s="15"/>
      <c r="G20" s="14"/>
      <c r="H20" s="15"/>
      <c r="I20" s="14"/>
      <c r="J20" s="15"/>
      <c r="N20" s="95"/>
      <c r="O20" s="96"/>
    </row>
    <row r="21" spans="1:16" ht="38.25" x14ac:dyDescent="0.2">
      <c r="A21" s="1"/>
      <c r="B21" s="2" t="s">
        <v>12</v>
      </c>
      <c r="C21" s="3" t="s">
        <v>573</v>
      </c>
      <c r="D21" s="3" t="s">
        <v>474</v>
      </c>
      <c r="E21" s="3" t="s">
        <v>359</v>
      </c>
      <c r="F21" s="3"/>
      <c r="G21" s="3" t="s">
        <v>360</v>
      </c>
      <c r="H21" s="3"/>
      <c r="I21" s="3" t="s">
        <v>361</v>
      </c>
      <c r="J21" s="3"/>
      <c r="K21" s="97" t="s">
        <v>441</v>
      </c>
      <c r="L21" s="97" t="s">
        <v>467</v>
      </c>
      <c r="M21" s="97" t="s">
        <v>417</v>
      </c>
      <c r="N21" s="62"/>
      <c r="O21" s="97" t="s">
        <v>362</v>
      </c>
      <c r="P21" s="97" t="s">
        <v>18</v>
      </c>
    </row>
    <row r="22" spans="1:16" x14ac:dyDescent="0.2">
      <c r="A22" s="21">
        <v>1</v>
      </c>
      <c r="B22" s="21" t="s">
        <v>0</v>
      </c>
      <c r="C22" s="22">
        <v>0</v>
      </c>
      <c r="D22" s="402">
        <v>0</v>
      </c>
      <c r="E22" s="151">
        <v>27409359.82</v>
      </c>
      <c r="F22" s="49"/>
      <c r="G22" s="151">
        <v>27200359.82</v>
      </c>
      <c r="H22" s="49"/>
      <c r="I22" s="22">
        <v>0</v>
      </c>
      <c r="J22" s="49"/>
      <c r="K22" s="154">
        <v>0</v>
      </c>
      <c r="L22" s="402">
        <v>0</v>
      </c>
      <c r="M22" s="402">
        <v>0</v>
      </c>
      <c r="N22" s="395"/>
      <c r="O22" s="387">
        <v>-93000</v>
      </c>
      <c r="P22" s="49">
        <f t="shared" ref="P22:P34" si="5">O22/C5</f>
        <v>-2.6139274330637261E-4</v>
      </c>
    </row>
    <row r="23" spans="1:16" x14ac:dyDescent="0.2">
      <c r="A23" s="23">
        <v>2</v>
      </c>
      <c r="B23" s="23" t="s">
        <v>1</v>
      </c>
      <c r="C23" s="24">
        <v>544676.34</v>
      </c>
      <c r="D23" s="387">
        <v>0</v>
      </c>
      <c r="E23" s="24">
        <v>2946925.83</v>
      </c>
      <c r="F23" s="326"/>
      <c r="G23" s="151">
        <v>6351990.5700000003</v>
      </c>
      <c r="H23" s="326"/>
      <c r="I23" s="24">
        <v>2719298.23</v>
      </c>
      <c r="J23" s="326"/>
      <c r="K23" s="151">
        <v>0</v>
      </c>
      <c r="L23" s="387">
        <v>0</v>
      </c>
      <c r="M23" s="387">
        <v>0</v>
      </c>
      <c r="N23" s="151"/>
      <c r="O23" s="387">
        <v>-92078.21</v>
      </c>
      <c r="P23" s="49">
        <f t="shared" si="5"/>
        <v>-1.5258155139609393E-4</v>
      </c>
    </row>
    <row r="24" spans="1:16" x14ac:dyDescent="0.2">
      <c r="A24" s="23">
        <v>3</v>
      </c>
      <c r="B24" s="23" t="s">
        <v>2</v>
      </c>
      <c r="C24" s="24"/>
      <c r="D24" s="387"/>
      <c r="F24" s="326"/>
      <c r="G24" s="24"/>
      <c r="H24" s="326"/>
      <c r="I24" s="24"/>
      <c r="J24" s="326"/>
      <c r="K24" s="151">
        <v>0</v>
      </c>
      <c r="L24" s="387">
        <v>0</v>
      </c>
      <c r="M24" s="387">
        <v>0</v>
      </c>
      <c r="N24" s="151"/>
      <c r="O24" s="387"/>
      <c r="P24" s="49">
        <f t="shared" si="5"/>
        <v>0</v>
      </c>
    </row>
    <row r="25" spans="1:16" x14ac:dyDescent="0.2">
      <c r="A25" s="23">
        <v>4</v>
      </c>
      <c r="B25" s="23" t="s">
        <v>3</v>
      </c>
      <c r="C25" s="151">
        <v>1496074.18</v>
      </c>
      <c r="D25" s="387">
        <v>0</v>
      </c>
      <c r="E25" s="151">
        <v>36440866.409999996</v>
      </c>
      <c r="F25" s="326"/>
      <c r="G25" s="151">
        <v>21204563.02</v>
      </c>
      <c r="H25" s="326"/>
      <c r="I25" s="151">
        <v>1640329.35</v>
      </c>
      <c r="J25" s="326"/>
      <c r="K25" s="33">
        <v>0</v>
      </c>
      <c r="L25" s="387">
        <v>0</v>
      </c>
      <c r="M25" s="549">
        <v>0</v>
      </c>
      <c r="N25" s="550"/>
      <c r="O25" s="387">
        <v>14268509.34</v>
      </c>
      <c r="P25" s="326">
        <f t="shared" si="5"/>
        <v>1.4330563189612304E-2</v>
      </c>
    </row>
    <row r="26" spans="1:16" x14ac:dyDescent="0.2">
      <c r="A26" s="59">
        <v>5</v>
      </c>
      <c r="B26" s="59" t="s">
        <v>486</v>
      </c>
      <c r="C26" s="60">
        <v>0</v>
      </c>
      <c r="D26" s="251">
        <v>0</v>
      </c>
      <c r="E26" s="151">
        <v>0</v>
      </c>
      <c r="F26" s="86"/>
      <c r="G26" s="154">
        <v>5636788.9500000002</v>
      </c>
      <c r="H26" s="86"/>
      <c r="I26" s="60">
        <v>0</v>
      </c>
      <c r="J26" s="86"/>
      <c r="K26" s="201">
        <v>0</v>
      </c>
      <c r="L26" s="251">
        <v>0</v>
      </c>
      <c r="M26" s="505">
        <v>0</v>
      </c>
      <c r="N26" s="396"/>
      <c r="O26" s="402">
        <v>-5325485</v>
      </c>
      <c r="P26" s="86">
        <f t="shared" si="5"/>
        <v>-0.82212122697067436</v>
      </c>
    </row>
    <row r="27" spans="1:16" x14ac:dyDescent="0.2">
      <c r="A27" s="9"/>
      <c r="B27" s="2" t="s">
        <v>4</v>
      </c>
      <c r="C27" s="19">
        <f>SUM(C22:C26)</f>
        <v>2040750.52</v>
      </c>
      <c r="D27" s="501">
        <f>SUM(D22:D26)</f>
        <v>0</v>
      </c>
      <c r="E27" s="19">
        <f>SUM(E22:E26)</f>
        <v>66797152.059999995</v>
      </c>
      <c r="F27" s="45"/>
      <c r="G27" s="19">
        <f>SUM(G22:G26)</f>
        <v>60393702.359999999</v>
      </c>
      <c r="H27" s="45"/>
      <c r="I27" s="19">
        <f>SUM(I22:I26)</f>
        <v>4359627.58</v>
      </c>
      <c r="J27" s="45"/>
      <c r="K27" s="139">
        <f>SUM(K22:K25)</f>
        <v>0</v>
      </c>
      <c r="L27" s="139">
        <f>SUM(L22:L25)</f>
        <v>0</v>
      </c>
      <c r="M27" s="139">
        <f>SUM(M22:M25)</f>
        <v>0</v>
      </c>
      <c r="N27" s="139"/>
      <c r="O27" s="234">
        <f>+C27+D27+E27-G27+I27+K27-M27+L27</f>
        <v>12803827.799999999</v>
      </c>
      <c r="P27" s="98">
        <f t="shared" si="5"/>
        <v>6.4143879395396211E-3</v>
      </c>
    </row>
    <row r="28" spans="1:16" x14ac:dyDescent="0.2">
      <c r="A28" s="21">
        <v>6</v>
      </c>
      <c r="B28" s="21" t="s">
        <v>5</v>
      </c>
      <c r="C28" s="22">
        <v>1267445.94</v>
      </c>
      <c r="D28" s="402">
        <v>0</v>
      </c>
      <c r="E28" s="151">
        <v>67744647.930000007</v>
      </c>
      <c r="F28" s="49"/>
      <c r="G28" s="151">
        <v>73923070.969999999</v>
      </c>
      <c r="H28" s="49"/>
      <c r="I28" s="22">
        <v>5039515.04</v>
      </c>
      <c r="J28" s="49"/>
      <c r="K28" s="201"/>
      <c r="L28" s="251">
        <v>0</v>
      </c>
      <c r="M28" s="402">
        <v>0</v>
      </c>
      <c r="N28" s="154"/>
      <c r="O28" s="387">
        <v>-6287703</v>
      </c>
      <c r="P28" s="49">
        <f t="shared" si="5"/>
        <v>-1.7857262769786393E-2</v>
      </c>
    </row>
    <row r="29" spans="1:16" x14ac:dyDescent="0.2">
      <c r="A29" s="25">
        <v>7</v>
      </c>
      <c r="B29" s="25" t="s">
        <v>6</v>
      </c>
      <c r="C29" s="26">
        <v>0</v>
      </c>
      <c r="D29" s="500">
        <v>0</v>
      </c>
      <c r="E29" s="60">
        <v>7285402.6600000001</v>
      </c>
      <c r="F29" s="467"/>
      <c r="G29" s="60">
        <v>7510429.3200000003</v>
      </c>
      <c r="H29" s="467"/>
      <c r="I29" s="26">
        <v>1285823.31</v>
      </c>
      <c r="J29" s="467"/>
      <c r="K29" s="26">
        <v>0</v>
      </c>
      <c r="L29" s="500">
        <v>0</v>
      </c>
      <c r="M29" s="505">
        <v>0</v>
      </c>
      <c r="N29" s="396"/>
      <c r="O29" s="387">
        <v>511701</v>
      </c>
      <c r="P29" s="309">
        <f t="shared" si="5"/>
        <v>2.3535855385500171E-2</v>
      </c>
    </row>
    <row r="30" spans="1:16" x14ac:dyDescent="0.2">
      <c r="A30" s="9"/>
      <c r="B30" s="2" t="s">
        <v>7</v>
      </c>
      <c r="C30" s="19">
        <f>SUM(C28:C29)</f>
        <v>1267445.94</v>
      </c>
      <c r="D30" s="501">
        <f>SUM(D28:D29)</f>
        <v>0</v>
      </c>
      <c r="E30" s="19">
        <f>SUM(E28:E29)</f>
        <v>75030050.590000004</v>
      </c>
      <c r="F30" s="45"/>
      <c r="G30" s="19">
        <f>SUM(G28:G29)</f>
        <v>81433500.289999992</v>
      </c>
      <c r="H30" s="45"/>
      <c r="I30" s="19">
        <f>SUM(I28:I29)</f>
        <v>6325338.3499999996</v>
      </c>
      <c r="J30" s="45"/>
      <c r="K30" s="139">
        <f>SUM(K28:K29)</f>
        <v>0</v>
      </c>
      <c r="L30" s="139">
        <f>SUM(L28:L29)</f>
        <v>0</v>
      </c>
      <c r="M30" s="139">
        <f>SUM(M28:M29)</f>
        <v>0</v>
      </c>
      <c r="N30" s="139"/>
      <c r="O30" s="234">
        <f>+C30+D30+E30-G30+I30+K30-M30+L30</f>
        <v>1189334.5900000092</v>
      </c>
      <c r="P30" s="98">
        <f t="shared" si="5"/>
        <v>3.181312028014349E-3</v>
      </c>
    </row>
    <row r="31" spans="1:16" x14ac:dyDescent="0.2">
      <c r="A31" s="21">
        <v>8</v>
      </c>
      <c r="B31" s="21" t="s">
        <v>8</v>
      </c>
      <c r="C31" s="22"/>
      <c r="D31" s="402"/>
      <c r="E31" s="22"/>
      <c r="F31" s="49"/>
      <c r="G31" s="22"/>
      <c r="H31" s="49"/>
      <c r="I31" s="22"/>
      <c r="J31" s="49"/>
      <c r="K31" s="154">
        <v>0</v>
      </c>
      <c r="L31" s="402">
        <v>0</v>
      </c>
      <c r="M31" s="402">
        <v>0</v>
      </c>
      <c r="N31" s="154"/>
      <c r="O31" s="402"/>
      <c r="P31" s="49">
        <f t="shared" si="5"/>
        <v>0</v>
      </c>
    </row>
    <row r="32" spans="1:16" x14ac:dyDescent="0.2">
      <c r="A32" s="25">
        <v>9</v>
      </c>
      <c r="B32" s="25" t="s">
        <v>9</v>
      </c>
      <c r="C32" s="26"/>
      <c r="D32" s="500"/>
      <c r="E32" s="26"/>
      <c r="F32" s="467"/>
      <c r="G32" s="26"/>
      <c r="H32" s="467"/>
      <c r="I32" s="26"/>
      <c r="J32" s="467"/>
      <c r="K32" s="396"/>
      <c r="L32" s="505"/>
      <c r="M32" s="505"/>
      <c r="N32" s="35"/>
      <c r="O32" s="500"/>
      <c r="P32" s="467">
        <f t="shared" si="5"/>
        <v>0</v>
      </c>
    </row>
    <row r="33" spans="1:16" ht="13.5" thickBot="1" x14ac:dyDescent="0.25">
      <c r="A33" s="9"/>
      <c r="B33" s="2" t="s">
        <v>10</v>
      </c>
      <c r="C33" s="19">
        <f>SUM(C31:C32)</f>
        <v>0</v>
      </c>
      <c r="D33" s="501">
        <f>SUM(D31:D32)</f>
        <v>0</v>
      </c>
      <c r="E33" s="19">
        <f>SUM(E31:E32)</f>
        <v>0</v>
      </c>
      <c r="F33" s="45"/>
      <c r="G33" s="19">
        <f>SUM(G31:G32)</f>
        <v>0</v>
      </c>
      <c r="H33" s="45"/>
      <c r="I33" s="19">
        <f>SUM(I31:I32)</f>
        <v>0</v>
      </c>
      <c r="J33" s="45"/>
      <c r="K33" s="139">
        <f>SUM(K31:K32)</f>
        <v>0</v>
      </c>
      <c r="L33" s="139">
        <f>SUM(L31:L32)</f>
        <v>0</v>
      </c>
      <c r="M33" s="139">
        <f>SUM(M31:M32)</f>
        <v>0</v>
      </c>
      <c r="N33" s="139"/>
      <c r="O33" s="234">
        <f>+C33+D33+E33-G33+I33+K33-M33+N33+L33</f>
        <v>0</v>
      </c>
      <c r="P33" s="98">
        <f t="shared" si="5"/>
        <v>0</v>
      </c>
    </row>
    <row r="34" spans="1:16" ht="13.5" thickBot="1" x14ac:dyDescent="0.25">
      <c r="A34" s="5"/>
      <c r="B34" s="4" t="s">
        <v>11</v>
      </c>
      <c r="C34" s="20">
        <f>+C27+C30+C33</f>
        <v>3308196.46</v>
      </c>
      <c r="D34" s="502">
        <f>+D27+D30+D33</f>
        <v>0</v>
      </c>
      <c r="E34" s="20">
        <f>+E27+E30+E33</f>
        <v>141827202.65000001</v>
      </c>
      <c r="F34" s="46"/>
      <c r="G34" s="20">
        <f>+G27+G30+G33</f>
        <v>141827202.64999998</v>
      </c>
      <c r="H34" s="46"/>
      <c r="I34" s="20">
        <f>+I27+I30+I33</f>
        <v>10684965.93</v>
      </c>
      <c r="J34" s="46"/>
      <c r="K34" s="140">
        <f>+K27+K30+K33</f>
        <v>0</v>
      </c>
      <c r="L34" s="140">
        <f>+L27+L30+L33</f>
        <v>0</v>
      </c>
      <c r="M34" s="140">
        <f>+M27+M30+M33</f>
        <v>0</v>
      </c>
      <c r="N34" s="140"/>
      <c r="O34" s="502">
        <f>O27+O30+O33</f>
        <v>13993162.390000008</v>
      </c>
      <c r="P34" s="46">
        <f t="shared" si="5"/>
        <v>5.4862964263206592E-3</v>
      </c>
    </row>
    <row r="36" spans="1:16" x14ac:dyDescent="0.2">
      <c r="N36" s="47"/>
    </row>
  </sheetData>
  <mergeCells count="3">
    <mergeCell ref="K19:L19"/>
    <mergeCell ref="N2:O2"/>
    <mergeCell ref="E2:M2"/>
  </mergeCells>
  <pageMargins left="0.51181102362204722" right="0.51181102362204722" top="1.1417322834645669" bottom="0.74803149606299213" header="0.51181102362204722" footer="0.31496062992125984"/>
  <pageSetup paperSize="9" scale="74" orientation="landscape" r:id="rId1"/>
  <headerFooter>
    <oddHeader>&amp;L&amp;"Arial,Negreta"&amp;8&amp;K03+000Ajuntament de Barcelona&amp;C&amp;"Arial,Negreta"&amp;8&amp;K03+000Pressupost 2015
Execució Pressupostària a Abril
&amp;R&amp;"Arial,Negreta"&amp;8&amp;K03+000Direcció de Pressupostos i Política Fiscal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2:P56"/>
  <sheetViews>
    <sheetView zoomScaleNormal="100" workbookViewId="0">
      <selection activeCell="N15" sqref="N1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105" customWidth="1"/>
    <col min="5" max="5" width="13.28515625" bestFit="1" customWidth="1"/>
    <col min="6" max="6" width="7.7109375" style="105" customWidth="1"/>
    <col min="7" max="7" width="13.28515625" bestFit="1" customWidth="1"/>
    <col min="8" max="8" width="6.28515625" style="105" customWidth="1"/>
    <col min="9" max="9" width="10.85546875" bestFit="1" customWidth="1"/>
    <col min="10" max="10" width="6.28515625" style="105" customWidth="1"/>
    <col min="11" max="11" width="13.140625" customWidth="1"/>
    <col min="12" max="12" width="10.7109375" style="105" customWidth="1"/>
    <col min="13" max="13" width="9.5703125" style="105" bestFit="1" customWidth="1"/>
    <col min="14" max="14" width="11.28515625" customWidth="1"/>
    <col min="15" max="15" width="11.42578125" style="105"/>
    <col min="16" max="16" width="10.5703125" style="105" bestFit="1" customWidth="1"/>
  </cols>
  <sheetData>
    <row r="2" spans="2:16" ht="15" x14ac:dyDescent="0.25">
      <c r="B2" s="7" t="s">
        <v>19</v>
      </c>
      <c r="D2"/>
      <c r="F2"/>
      <c r="H2"/>
      <c r="J2"/>
      <c r="L2"/>
      <c r="M2"/>
      <c r="O2"/>
      <c r="P2"/>
    </row>
    <row r="3" spans="2:16" x14ac:dyDescent="0.2">
      <c r="D3"/>
      <c r="F3"/>
      <c r="H3"/>
      <c r="J3"/>
      <c r="L3"/>
      <c r="M3"/>
      <c r="O3"/>
      <c r="P3"/>
    </row>
    <row r="4" spans="2:16" x14ac:dyDescent="0.2">
      <c r="D4"/>
      <c r="F4"/>
      <c r="H4"/>
      <c r="J4"/>
      <c r="L4"/>
      <c r="M4"/>
      <c r="O4"/>
      <c r="P4"/>
    </row>
    <row r="5" spans="2:16" ht="15" customHeight="1" x14ac:dyDescent="0.2">
      <c r="D5"/>
      <c r="F5"/>
      <c r="H5"/>
      <c r="J5"/>
      <c r="L5"/>
      <c r="M5"/>
      <c r="O5"/>
      <c r="P5"/>
    </row>
    <row r="6" spans="2:16" ht="15" customHeight="1" x14ac:dyDescent="0.2">
      <c r="D6"/>
      <c r="F6"/>
      <c r="H6"/>
      <c r="J6"/>
      <c r="L6"/>
      <c r="M6"/>
      <c r="O6"/>
      <c r="P6"/>
    </row>
    <row r="7" spans="2:16" ht="15" customHeight="1" x14ac:dyDescent="0.2">
      <c r="D7"/>
      <c r="F7"/>
      <c r="H7"/>
      <c r="J7"/>
      <c r="L7"/>
      <c r="M7"/>
      <c r="O7"/>
      <c r="P7"/>
    </row>
    <row r="8" spans="2:16" ht="15" customHeight="1" x14ac:dyDescent="0.2">
      <c r="D8"/>
      <c r="F8"/>
      <c r="H8"/>
      <c r="J8"/>
      <c r="L8"/>
      <c r="M8"/>
      <c r="O8"/>
      <c r="P8"/>
    </row>
    <row r="9" spans="2:16" ht="15" customHeight="1" x14ac:dyDescent="0.2">
      <c r="D9"/>
      <c r="F9"/>
      <c r="H9"/>
      <c r="J9"/>
      <c r="L9"/>
      <c r="M9"/>
      <c r="O9"/>
      <c r="P9"/>
    </row>
    <row r="10" spans="2:16" ht="15" customHeight="1" x14ac:dyDescent="0.2">
      <c r="D10"/>
      <c r="F10"/>
      <c r="H10"/>
      <c r="J10"/>
      <c r="L10"/>
      <c r="M10"/>
      <c r="O10"/>
      <c r="P10"/>
    </row>
    <row r="11" spans="2:16" ht="15" customHeight="1" x14ac:dyDescent="0.2">
      <c r="D11"/>
      <c r="F11"/>
      <c r="H11"/>
      <c r="J11"/>
      <c r="L11"/>
      <c r="M11"/>
      <c r="O11"/>
      <c r="P11"/>
    </row>
    <row r="12" spans="2:16" ht="15" customHeight="1" x14ac:dyDescent="0.2">
      <c r="D12"/>
      <c r="F12"/>
      <c r="H12"/>
      <c r="J12"/>
      <c r="L12"/>
      <c r="M12"/>
      <c r="O12"/>
      <c r="P12"/>
    </row>
    <row r="13" spans="2:16" ht="15" customHeight="1" x14ac:dyDescent="0.2">
      <c r="D13"/>
      <c r="F13"/>
      <c r="H13"/>
      <c r="J13"/>
      <c r="L13"/>
      <c r="M13"/>
      <c r="O13"/>
      <c r="P13"/>
    </row>
    <row r="14" spans="2:16" ht="15" customHeight="1" x14ac:dyDescent="0.2">
      <c r="D14"/>
      <c r="F14"/>
      <c r="H14"/>
      <c r="J14"/>
      <c r="L14"/>
      <c r="M14"/>
      <c r="O14"/>
      <c r="P14"/>
    </row>
    <row r="15" spans="2:16" ht="15" customHeight="1" x14ac:dyDescent="0.2">
      <c r="D15"/>
      <c r="F15"/>
      <c r="H15"/>
      <c r="J15"/>
      <c r="L15"/>
      <c r="M15"/>
      <c r="O15"/>
      <c r="P15"/>
    </row>
    <row r="16" spans="2:16" ht="15" customHeight="1" x14ac:dyDescent="0.2">
      <c r="D16"/>
      <c r="F16"/>
      <c r="H16"/>
      <c r="J16"/>
      <c r="L16"/>
      <c r="M16"/>
      <c r="O16"/>
      <c r="P16"/>
    </row>
    <row r="17" spans="4:16" ht="19.5" customHeight="1" x14ac:dyDescent="0.2">
      <c r="D17"/>
      <c r="F17"/>
      <c r="H17"/>
      <c r="J17"/>
      <c r="L17"/>
      <c r="M17"/>
      <c r="O17"/>
      <c r="P17"/>
    </row>
    <row r="18" spans="4:16" x14ac:dyDescent="0.2">
      <c r="D18"/>
      <c r="F18"/>
      <c r="H18"/>
      <c r="J18"/>
      <c r="L18"/>
      <c r="M18"/>
      <c r="O18"/>
      <c r="P18"/>
    </row>
    <row r="19" spans="4:16" x14ac:dyDescent="0.2">
      <c r="D19"/>
      <c r="F19"/>
      <c r="H19"/>
      <c r="J19"/>
      <c r="L19"/>
      <c r="M19"/>
      <c r="O19"/>
      <c r="P19"/>
    </row>
    <row r="20" spans="4:16" x14ac:dyDescent="0.2">
      <c r="D20"/>
      <c r="F20"/>
      <c r="H20"/>
      <c r="J20"/>
      <c r="L20"/>
      <c r="M20"/>
      <c r="O20"/>
      <c r="P20"/>
    </row>
    <row r="21" spans="4:16" x14ac:dyDescent="0.2">
      <c r="D21"/>
      <c r="F21"/>
      <c r="H21"/>
      <c r="J21"/>
      <c r="L21"/>
      <c r="M21"/>
      <c r="O21"/>
      <c r="P21"/>
    </row>
    <row r="22" spans="4:16" x14ac:dyDescent="0.2">
      <c r="D22"/>
      <c r="F22"/>
      <c r="H22"/>
      <c r="J22"/>
      <c r="L22"/>
      <c r="M22"/>
      <c r="O22"/>
      <c r="P22"/>
    </row>
    <row r="23" spans="4:16" x14ac:dyDescent="0.2">
      <c r="D23"/>
      <c r="F23"/>
      <c r="H23"/>
      <c r="J23"/>
      <c r="L23"/>
      <c r="M23"/>
      <c r="O23"/>
      <c r="P23"/>
    </row>
    <row r="24" spans="4:16" x14ac:dyDescent="0.2">
      <c r="D24"/>
      <c r="F24"/>
      <c r="H24"/>
      <c r="J24"/>
      <c r="L24"/>
      <c r="M24"/>
      <c r="O24"/>
      <c r="P24"/>
    </row>
    <row r="25" spans="4:16" x14ac:dyDescent="0.2">
      <c r="D25"/>
      <c r="F25"/>
      <c r="H25"/>
      <c r="J25"/>
      <c r="L25"/>
      <c r="M25"/>
      <c r="O25"/>
      <c r="P25"/>
    </row>
    <row r="26" spans="4:16" x14ac:dyDescent="0.2">
      <c r="D26"/>
      <c r="F26"/>
      <c r="H26"/>
      <c r="J26"/>
      <c r="L26"/>
      <c r="M26"/>
      <c r="O26"/>
      <c r="P26"/>
    </row>
    <row r="27" spans="4:16" x14ac:dyDescent="0.2">
      <c r="D27"/>
      <c r="F27"/>
      <c r="H27"/>
      <c r="J27"/>
      <c r="L27"/>
      <c r="M27"/>
      <c r="O27"/>
      <c r="P27"/>
    </row>
    <row r="28" spans="4:16" x14ac:dyDescent="0.2">
      <c r="D28"/>
      <c r="F28"/>
      <c r="H28"/>
      <c r="J28"/>
      <c r="L28"/>
      <c r="M28"/>
      <c r="O28"/>
      <c r="P28"/>
    </row>
    <row r="29" spans="4:16" x14ac:dyDescent="0.2">
      <c r="D29"/>
      <c r="F29"/>
      <c r="H29"/>
      <c r="J29"/>
      <c r="L29"/>
      <c r="M29"/>
      <c r="O29"/>
      <c r="P29"/>
    </row>
    <row r="30" spans="4:16" x14ac:dyDescent="0.2">
      <c r="D30"/>
      <c r="F30"/>
      <c r="H30"/>
      <c r="J30"/>
      <c r="L30"/>
      <c r="M30"/>
      <c r="O30"/>
      <c r="P30"/>
    </row>
    <row r="31" spans="4:16" x14ac:dyDescent="0.2">
      <c r="D31"/>
      <c r="F31"/>
      <c r="H31"/>
      <c r="J31"/>
      <c r="L31"/>
      <c r="M31"/>
      <c r="O31"/>
      <c r="P31"/>
    </row>
    <row r="32" spans="4:16" x14ac:dyDescent="0.2">
      <c r="D32"/>
      <c r="F32"/>
      <c r="H32"/>
      <c r="J32"/>
      <c r="L32"/>
      <c r="M32"/>
      <c r="O32"/>
      <c r="P32"/>
    </row>
    <row r="33" spans="4:16" x14ac:dyDescent="0.2">
      <c r="D33"/>
      <c r="F33"/>
      <c r="H33"/>
      <c r="J33"/>
      <c r="L33"/>
      <c r="M33"/>
      <c r="O33"/>
      <c r="P33"/>
    </row>
    <row r="34" spans="4:16" x14ac:dyDescent="0.2">
      <c r="D34"/>
      <c r="F34"/>
      <c r="H34"/>
      <c r="J34"/>
      <c r="L34"/>
      <c r="M34"/>
      <c r="O34"/>
      <c r="P34"/>
    </row>
    <row r="35" spans="4:16" x14ac:dyDescent="0.2">
      <c r="D35"/>
      <c r="F35"/>
      <c r="H35"/>
      <c r="J35"/>
      <c r="L35"/>
      <c r="M35"/>
      <c r="O35"/>
      <c r="P35"/>
    </row>
    <row r="36" spans="4:16" x14ac:dyDescent="0.2">
      <c r="D36"/>
      <c r="F36"/>
      <c r="H36"/>
      <c r="J36"/>
      <c r="L36"/>
      <c r="M36"/>
      <c r="O36"/>
      <c r="P36"/>
    </row>
    <row r="37" spans="4:16" x14ac:dyDescent="0.2">
      <c r="D37"/>
      <c r="F37"/>
      <c r="H37"/>
      <c r="J37"/>
      <c r="L37"/>
      <c r="M37"/>
      <c r="O37"/>
      <c r="P37"/>
    </row>
    <row r="38" spans="4:16" x14ac:dyDescent="0.2">
      <c r="D38"/>
      <c r="F38"/>
      <c r="H38"/>
      <c r="J38"/>
      <c r="L38"/>
      <c r="M38"/>
      <c r="O38"/>
      <c r="P38"/>
    </row>
    <row r="39" spans="4:16" x14ac:dyDescent="0.2">
      <c r="D39"/>
      <c r="F39"/>
      <c r="H39"/>
      <c r="J39"/>
      <c r="L39"/>
      <c r="M39"/>
      <c r="O39"/>
      <c r="P39"/>
    </row>
    <row r="40" spans="4:16" x14ac:dyDescent="0.2">
      <c r="D40"/>
      <c r="F40"/>
      <c r="H40"/>
      <c r="J40"/>
      <c r="L40"/>
      <c r="M40"/>
      <c r="O40"/>
      <c r="P40"/>
    </row>
    <row r="41" spans="4:16" x14ac:dyDescent="0.2">
      <c r="D41"/>
      <c r="F41"/>
      <c r="H41"/>
      <c r="J41"/>
      <c r="L41"/>
      <c r="M41"/>
      <c r="O41"/>
      <c r="P41"/>
    </row>
    <row r="42" spans="4:16" x14ac:dyDescent="0.2">
      <c r="D42"/>
      <c r="F42"/>
      <c r="H42"/>
      <c r="J42"/>
      <c r="L42"/>
      <c r="M42"/>
      <c r="O42"/>
      <c r="P42"/>
    </row>
    <row r="43" spans="4:16" x14ac:dyDescent="0.2">
      <c r="D43"/>
      <c r="F43"/>
      <c r="H43"/>
      <c r="J43"/>
      <c r="L43"/>
      <c r="M43"/>
      <c r="O43"/>
      <c r="P43"/>
    </row>
    <row r="44" spans="4:16" x14ac:dyDescent="0.2">
      <c r="D44"/>
      <c r="F44"/>
      <c r="H44"/>
      <c r="J44"/>
      <c r="L44"/>
      <c r="M44"/>
      <c r="O44"/>
      <c r="P44"/>
    </row>
    <row r="45" spans="4:16" x14ac:dyDescent="0.2">
      <c r="D45"/>
      <c r="F45"/>
      <c r="H45"/>
      <c r="J45"/>
      <c r="L45"/>
      <c r="M45"/>
      <c r="O45"/>
      <c r="P45"/>
    </row>
    <row r="46" spans="4:16" x14ac:dyDescent="0.2">
      <c r="D46"/>
      <c r="F46"/>
      <c r="H46"/>
      <c r="J46"/>
      <c r="L46"/>
      <c r="M46"/>
      <c r="O46"/>
      <c r="P46"/>
    </row>
    <row r="47" spans="4:16" x14ac:dyDescent="0.2">
      <c r="D47"/>
      <c r="F47"/>
      <c r="H47"/>
      <c r="J47"/>
      <c r="L47"/>
      <c r="M47"/>
      <c r="O47"/>
      <c r="P47"/>
    </row>
    <row r="48" spans="4:16" x14ac:dyDescent="0.2">
      <c r="D48"/>
      <c r="F48"/>
      <c r="H48"/>
      <c r="J48"/>
      <c r="L48"/>
      <c r="M48"/>
      <c r="O48"/>
      <c r="P48"/>
    </row>
    <row r="49" spans="4:16" x14ac:dyDescent="0.2">
      <c r="D49"/>
      <c r="F49"/>
      <c r="H49"/>
      <c r="J49"/>
      <c r="L49"/>
      <c r="M49"/>
      <c r="O49"/>
      <c r="P49"/>
    </row>
    <row r="50" spans="4:16" x14ac:dyDescent="0.2">
      <c r="D50"/>
      <c r="F50"/>
      <c r="H50"/>
      <c r="J50"/>
      <c r="L50"/>
      <c r="M50"/>
      <c r="O50"/>
      <c r="P50"/>
    </row>
    <row r="51" spans="4:16" x14ac:dyDescent="0.2">
      <c r="D51"/>
      <c r="F51"/>
      <c r="H51"/>
      <c r="J51"/>
      <c r="L51"/>
      <c r="M51"/>
      <c r="O51"/>
      <c r="P51"/>
    </row>
    <row r="52" spans="4:16" x14ac:dyDescent="0.2">
      <c r="D52"/>
      <c r="F52"/>
      <c r="H52"/>
      <c r="J52"/>
      <c r="L52"/>
      <c r="M52"/>
      <c r="O52"/>
      <c r="P52"/>
    </row>
    <row r="53" spans="4:16" x14ac:dyDescent="0.2">
      <c r="D53"/>
      <c r="F53"/>
      <c r="H53"/>
      <c r="J53"/>
      <c r="L53"/>
      <c r="M53"/>
      <c r="O53"/>
      <c r="P53"/>
    </row>
    <row r="54" spans="4:16" x14ac:dyDescent="0.2">
      <c r="D54"/>
      <c r="F54"/>
      <c r="H54"/>
      <c r="J54"/>
      <c r="L54"/>
      <c r="M54"/>
      <c r="O54"/>
      <c r="P54"/>
    </row>
    <row r="55" spans="4:16" x14ac:dyDescent="0.2">
      <c r="D55"/>
      <c r="F55"/>
      <c r="H55"/>
      <c r="J55"/>
      <c r="L55"/>
      <c r="M55"/>
      <c r="O55"/>
      <c r="P55"/>
    </row>
    <row r="56" spans="4:16" x14ac:dyDescent="0.2">
      <c r="D56"/>
      <c r="F56"/>
      <c r="H56"/>
      <c r="J56"/>
      <c r="L56"/>
      <c r="M56"/>
      <c r="O56"/>
      <c r="P56"/>
    </row>
  </sheetData>
  <pageMargins left="0.51181102362204722" right="0.51181102362204722" top="1.1417322834645669" bottom="0.74803149606299213" header="0.51181102362204722" footer="0.31496062992125984"/>
  <pageSetup paperSize="9" scale="90" orientation="landscape" r:id="rId1"/>
  <headerFooter>
    <oddHeader>&amp;L&amp;"Arial,Negreta"&amp;8&amp;K03+000Ajuntament de Barcelona&amp;C&amp;"Arial,Negreta"&amp;8&amp;K03+000Pressupost 2015
Execució Pressupostària a Abril
&amp;R&amp;"Arial,Negreta"&amp;8&amp;K03+000Direcció de Pressupostos i Política Fiscal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38</vt:i4>
      </vt:variant>
      <vt:variant>
        <vt:lpstr>Intervals amb nom</vt:lpstr>
      </vt:variant>
      <vt:variant>
        <vt:i4>28</vt:i4>
      </vt:variant>
    </vt:vector>
  </HeadingPairs>
  <TitlesOfParts>
    <vt:vector size="66" baseType="lpstr">
      <vt:lpstr>Indicadors</vt:lpstr>
      <vt:lpstr>ICap </vt:lpstr>
      <vt:lpstr>Gràfics 1</vt:lpstr>
      <vt:lpstr>IDetallCorrent</vt:lpstr>
      <vt:lpstr>Gràfics 2</vt:lpstr>
      <vt:lpstr>IDetallCapital</vt:lpstr>
      <vt:lpstr>Gràfics 3</vt:lpstr>
      <vt:lpstr>DCap</vt:lpstr>
      <vt:lpstr>Gràfics 4</vt:lpstr>
      <vt:lpstr>DDetallCorrent</vt:lpstr>
      <vt:lpstr>Gràfics 5</vt:lpstr>
      <vt:lpstr>DProg</vt:lpstr>
      <vt:lpstr>Gràfics 6</vt:lpstr>
      <vt:lpstr>DOrg</vt:lpstr>
      <vt:lpstr>Gràfics 7</vt:lpstr>
      <vt:lpstr>DCap 01</vt:lpstr>
      <vt:lpstr>Gràfics 8</vt:lpstr>
      <vt:lpstr>DCap 02</vt:lpstr>
      <vt:lpstr>Gràfics 9</vt:lpstr>
      <vt:lpstr>DCap 04</vt:lpstr>
      <vt:lpstr>Gràfics 10</vt:lpstr>
      <vt:lpstr>DCap 0501</vt:lpstr>
      <vt:lpstr>Gràfics 11</vt:lpstr>
      <vt:lpstr>DCap 0502</vt:lpstr>
      <vt:lpstr>Gràfics 12</vt:lpstr>
      <vt:lpstr>DCap 0503</vt:lpstr>
      <vt:lpstr>Gràfics 13</vt:lpstr>
      <vt:lpstr>DCap 0504</vt:lpstr>
      <vt:lpstr>Gràfics 14</vt:lpstr>
      <vt:lpstr>DCap 07</vt:lpstr>
      <vt:lpstr>Gràfics 15</vt:lpstr>
      <vt:lpstr>DCap 0703</vt:lpstr>
      <vt:lpstr>Gràfics 16</vt:lpstr>
      <vt:lpstr>DCap 08</vt:lpstr>
      <vt:lpstr>Gràfics 17</vt:lpstr>
      <vt:lpstr>DCap 06</vt:lpstr>
      <vt:lpstr>Gràfics 18</vt:lpstr>
      <vt:lpstr>Full de control</vt:lpstr>
      <vt:lpstr>DDetallCorrent!Àrea_d'impressió</vt:lpstr>
      <vt:lpstr>DOrg!Àrea_d'impressió</vt:lpstr>
      <vt:lpstr>DProg!Àrea_d'impressió</vt:lpstr>
      <vt:lpstr>'Gràfics 2'!Àrea_d'impressió</vt:lpstr>
      <vt:lpstr>'Gràfics 3'!Àrea_d'impressió</vt:lpstr>
      <vt:lpstr>'Gràfics 5'!Àrea_d'impressió</vt:lpstr>
      <vt:lpstr>'Gràfics 6'!Àrea_d'impressió</vt:lpstr>
      <vt:lpstr>'Gràfics 7'!Àrea_d'impressió</vt:lpstr>
      <vt:lpstr>IDetallCapital!Àrea_d'impressió</vt:lpstr>
      <vt:lpstr>IDetallCorrent!Àrea_d'impressió</vt:lpstr>
      <vt:lpstr>Indicadors!Àrea_d'impressió</vt:lpstr>
      <vt:lpstr>DCap!Print_Area</vt:lpstr>
      <vt:lpstr>'DCap 0503'!Print_Area</vt:lpstr>
      <vt:lpstr>'DCap 0504'!Print_Area</vt:lpstr>
      <vt:lpstr>DDetallCorrent!Print_Area</vt:lpstr>
      <vt:lpstr>DProg!Print_Area</vt:lpstr>
      <vt:lpstr>'Gràfics 1'!Print_Area</vt:lpstr>
      <vt:lpstr>'Gràfics 13'!Print_Area</vt:lpstr>
      <vt:lpstr>'Gràfics 14'!Print_Area</vt:lpstr>
      <vt:lpstr>'Gràfics 2'!Print_Area</vt:lpstr>
      <vt:lpstr>'Gràfics 3'!Print_Area</vt:lpstr>
      <vt:lpstr>'Gràfics 4'!Print_Area</vt:lpstr>
      <vt:lpstr>'Gràfics 5'!Print_Area</vt:lpstr>
      <vt:lpstr>'Gràfics 6'!Print_Area</vt:lpstr>
      <vt:lpstr>'ICap '!Print_Area</vt:lpstr>
      <vt:lpstr>IDetallCapital!Print_Area</vt:lpstr>
      <vt:lpstr>IDetallCorrent!Print_Area</vt:lpstr>
      <vt:lpstr>Indicadors!Print_Area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Ajuntament de Barcelona</cp:lastModifiedBy>
  <cp:lastPrinted>2015-05-28T09:44:05Z</cp:lastPrinted>
  <dcterms:created xsi:type="dcterms:W3CDTF">2011-01-04T08:57:13Z</dcterms:created>
  <dcterms:modified xsi:type="dcterms:W3CDTF">2016-04-06T10:46:12Z</dcterms:modified>
</cp:coreProperties>
</file>