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4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"/>
    </mc:Choice>
  </mc:AlternateContent>
  <bookViews>
    <workbookView xWindow="192" yWindow="-132" windowWidth="15480" windowHeight="8076" firstSheet="1" activeTab="1"/>
  </bookViews>
  <sheets>
    <sheet name="EPMFormattingSheet" sheetId="4" state="hidden" r:id="rId1"/>
    <sheet name="Elaboració per econòmic" sheetId="1" r:id="rId2"/>
    <sheet name="Resum per capítol" sheetId="6" r:id="rId3"/>
    <sheet name="EPMFormattingSheet (2)" sheetId="7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636192205835550000</definedName>
    <definedName name="__FPMExcelClient_RefreshTime" localSheetId="2">636192206148954000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capítol'!$P$48:$AQ$50</definedName>
    <definedName name="AddDimension" localSheetId="0" hidden="1">EPMFormattingSheet!$D$189</definedName>
    <definedName name="AddDimension" localSheetId="3" hidden="1">'EPMFormattingSheet (2)'!$D$189</definedName>
    <definedName name="AddLevelFirst" localSheetId="0" hidden="1">EPMFormattingSheet!$D$26</definedName>
    <definedName name="AddLevelFirst" localSheetId="3" hidden="1">'EPMFormattingSheet (2)'!$D$47</definedName>
    <definedName name="AddLevelSecond" localSheetId="0" hidden="1">EPMFormattingSheet!$D$47</definedName>
    <definedName name="AddLevelSecond" localSheetId="3" hidden="1">'EPMFormattingSheet (2)'!$D$26</definedName>
    <definedName name="AddMemberFirst" localSheetId="0" hidden="1">EPMFormattingSheet!$D$157</definedName>
    <definedName name="AddMemberFirst" localSheetId="3" hidden="1">'EPMFormattingSheet (2)'!$D$157</definedName>
    <definedName name="AddMemberFirst_1" localSheetId="0" hidden="1">EPMFormattingSheet!$D$155</definedName>
    <definedName name="AddMemberFirst_1" localSheetId="3" hidden="1">'EPMFormattingSheet (2)'!$D$146</definedName>
    <definedName name="AddMemberFirst_2" localSheetId="3" hidden="1">'EPMFormattingSheet (2)'!$D$149</definedName>
    <definedName name="AddMemberFirst_3" localSheetId="3" hidden="1">'EPMFormattingSheet (2)'!$D$152</definedName>
    <definedName name="AddMemberFirst_4" localSheetId="3" hidden="1">'EPMFormattingSheet (2)'!$D$155</definedName>
    <definedName name="AddMemberSecond" localSheetId="0" hidden="1">EPMFormattingSheet!$D$133</definedName>
    <definedName name="AddMemberSecond" localSheetId="3" hidden="1">'EPMFormattingSheet (2)'!$D$124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9" localSheetId="0" hidden="1">EPMFormattingSheet!$D$128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EPMFormattingSheet!$E$136:$G$136</definedName>
    <definedName name="DataFirst" localSheetId="3" hidden="1">'EPMFormattingSheet (2)'!$E$127:$G$127</definedName>
    <definedName name="DataSecond" localSheetId="0" hidden="1">EPMFormattingSheet!$E$172:$G$172</definedName>
    <definedName name="DataSecond" localSheetId="3" hidden="1">'EPMFormattingSheet (2)'!$E$172:$G$172</definedName>
    <definedName name="DataUseFirst" localSheetId="0" hidden="1">EPMFormattingSheet!$H$136</definedName>
    <definedName name="DataUseFirst" localSheetId="3" hidden="1">'EPMFormattingSheet (2)'!$H$127</definedName>
    <definedName name="DataUseSecond" localSheetId="0" hidden="1">EPMFormattingSheet!$H$172</definedName>
    <definedName name="DataUseSecond" localSheetId="3" hidden="1">'EPMFormattingSheet (2)'!$H$172</definedName>
    <definedName name="EPMClientFormattingSheet" localSheetId="0" hidden="1">"2_0"</definedName>
    <definedName name="EPMClientFormattingSheet" localSheetId="3" hidden="1">"2_0"</definedName>
    <definedName name="EPMWorkbookOptions_1" hidden="1">"skEAAB|LCAAAAAAABADsvQdgHEmWJSYvbcp7f0r1StfgdKEIgGATJNiQQBDswYjN5pLsHWlHIymrKoHKZVZlXWYWQMztnbz33nvvvffee||997o7nU4n99//P1xmZAFs9s5K2smeIYCqyB8/fnwfPyIe/x7vFmV6mddNUS0/|2h3vPNRmi|n1axYXnz20bo939799KPf4|g3Th5/t6rfTqrq7Zerlpo2Kb23bB69a4rPPpq37erR3btXV1fjq3v"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"/WvJuL77NSRd39yg37TFN06YN1||OX7|/3XCPL57G87yhONnTZpPT7588eUXZycfIss7O/vkndxelHf//yfKjowhv57u3Nt7urtDJPr/Ost|85R5sH92b|/hjygTo8yPeGaQZ35ElAi7/H|dKP8vMogv3py9OX7zta3hvXv37|/v79/eGu79/9AaCg07fPrw4cP/r7PpN0sQ8g1|RJCAIDv3f0QQnyAv/n8RBv6/R7k/||oFhZaUL33|AfHOpw9"</definedName>
    <definedName name="EPMWorkbookOptions_6" hidden="1">"2dw4OHtxew9/7/5|G9wkZ8uwzRDz39nd3d/|/zrY/G7RBzHNvb/fnrWe/mTZPf0SbYb75EVmiLPP/dbL8v8c4BitqX9s6Utri00/v3XuPdOD|///M49dfnFSQ/69k1Q|lhkeN49MfCW7Q7FatBgT3y1efH7/4sBT|ey/H3f//n9BaMoZW5ktyaHd2dn7eurODZHmw//M5R72ZWz79EVliZPl5m|/aQJb/r5Pk/z128OXpq7Mvn57|EK3gp|9hBb"</definedName>
    <definedName name="EPMWorkbookOptions_7" hidden="1">"P84eThw/2H27PJ5N72/v3dg|3J|YNsO/t0dm/y8N79vb3z2f8LrKASMeTTvZ29n7eKfoAguwfjnf0f0SSkyafjnXs/oklIk5|3i16DTPL/dYL8v8jivfryO6cnb17/UEO/B|9h9P4/Evo5Oobc|vLV/y8W4L55srz58s3x8/|vk|X/PXL85uzlV0Tl4zdf/hDl|OD/f3Ls6BgyLH3|6vTJ8ev/r3PsN0|X/18I8jdPlrMvXhJlXj75/zpl/t|j4"</definedName>
    <definedName name="EPMWorkbookOptions_8" hidden="1">"n7y9NXrsx|menv4/z/1JjQMefUnd3///89z6TdKj2c/okbAHSc/oodHj9Pnx/|fF5f/9yj1L06PX3/16vT1D1Gt7|78/0|vGzJ|n9fGJW9y9v95ue2x6ddn01s0CrCJN3p893i1Kotp1hIc|3nwqWlO0KrlkqabPnuatRl/7H/4puoO/vGr/LzOm/mXyy9X|fLoPCub/PHd8ENud1LmWQ2gXy5fZ5f5EWhMoDufctPvVvXbSVW9JdZsmfcM2P4X"</definedName>
    <definedName name="EPMWorkbookOptions_9" hidden="1">"YfurmU7a47PmJ7O6yCZl/kVeXzgIvc9/48SB/XIlxPh/AgAA//9Hz4PLskEAAA=="</definedName>
    <definedName name="EvenDataFirst" localSheetId="0" hidden="1">EPMFormattingSheet!$F$169</definedName>
    <definedName name="EvenDataFirst" localSheetId="3" hidden="1">'EPMFormattingSheet (2)'!$F$169</definedName>
    <definedName name="EvenDataSecond" localSheetId="0" hidden="1">EPMFormattingSheet!$F$177</definedName>
    <definedName name="EvenDataSecond" localSheetId="3" hidden="1">'EPMFormattingSheet (2)'!$F$177</definedName>
    <definedName name="EvenDataUseFirst" localSheetId="0" hidden="1">EPMFormattingSheet!$H$169</definedName>
    <definedName name="EvenDataUseFirst" localSheetId="3" hidden="1">'EPMFormattingSheet (2)'!$H$169</definedName>
    <definedName name="EvenDataUseSecond" localSheetId="0" hidden="1">EPMFormattingSheet!$H$177</definedName>
    <definedName name="EvenDataUseSecond" localSheetId="3" hidden="1">'EPMFormattingSheet (2)'!$H$177</definedName>
    <definedName name="EvenHeaderFirst" localSheetId="0" hidden="1">EPMFormattingSheet!$J$169</definedName>
    <definedName name="EvenHeaderFirst" localSheetId="3" hidden="1">'EPMFormattingSheet (2)'!$J$169</definedName>
    <definedName name="EvenHeaderSecond" localSheetId="0" hidden="1">EPMFormattingSheet!$J$177</definedName>
    <definedName name="EvenHeaderSecond" localSheetId="3" hidden="1">'EPMFormattingSheet (2)'!$J$177</definedName>
    <definedName name="EvenHeaderUseFirst" localSheetId="0" hidden="1">EPMFormattingSheet!$L$169</definedName>
    <definedName name="EvenHeaderUseFirst" localSheetId="3" hidden="1">'EPMFormattingSheet (2)'!$L$169</definedName>
    <definedName name="EvenHeaderUseSecond" localSheetId="0" hidden="1">EPMFormattingSheet!$L$177</definedName>
    <definedName name="EvenHeaderUseSecond" localSheetId="3" hidden="1">'EPMFormattingSheet (2)'!$L$177</definedName>
    <definedName name="HeaderFirst" localSheetId="0" hidden="1">EPMFormattingSheet!$I$136:$K$136</definedName>
    <definedName name="HeaderFirst" localSheetId="3" hidden="1">'EPMFormattingSheet (2)'!$I$127:$K$127</definedName>
    <definedName name="HeaderSecond" localSheetId="0" hidden="1">EPMFormattingSheet!$I$172:$K$172</definedName>
    <definedName name="HeaderSecond" localSheetId="3" hidden="1">'EPMFormattingSheet (2)'!$I$172:$K$172</definedName>
    <definedName name="HeaderSmallGrid" localSheetId="0" hidden="1">EPMFormattingSheet!$E$183:$G$183</definedName>
    <definedName name="HeaderSmallGrid" localSheetId="3" hidden="1">'EPMFormattingSheet (2)'!$E$183:$G$183</definedName>
    <definedName name="HeaderUseFirst" localSheetId="0" hidden="1">EPMFormattingSheet!$L$136</definedName>
    <definedName name="HeaderUseFirst" localSheetId="3" hidden="1">'EPMFormattingSheet (2)'!$L$127</definedName>
    <definedName name="HeaderUseSecond" localSheetId="0" hidden="1">EPMFormattingSheet!$L$172</definedName>
    <definedName name="HeaderUseSecond" localSheetId="3" hidden="1">'EPMFormattingSheet (2)'!$L$172</definedName>
    <definedName name="HeaderUseSmallGrid" localSheetId="0" hidden="1">EPMFormattingSheet!$H$183:$L$183</definedName>
    <definedName name="HeaderUseSmallGrid" localSheetId="3" hidden="1">'EPMFormattingSheet (2)'!$H$183:$L$183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(2)'!$B$28:$B$48</definedName>
    <definedName name="LevelFirstDataDefault" localSheetId="0" hidden="1">EPMFormattingSheet!$F$11</definedName>
    <definedName name="LevelFirstDataDefault" localSheetId="3" hidden="1">'EPMFormattingSheet (2)'!$F$32</definedName>
    <definedName name="LevelFirstDataLeaf" localSheetId="0" hidden="1">EPMFormattingSheet!$F$14</definedName>
    <definedName name="LevelFirstDataLeaf" localSheetId="3" hidden="1">'EPMFormattingSheet (2)'!$F$35</definedName>
    <definedName name="LevelFirstDataLevel_1" localSheetId="0" hidden="1">EPMFormattingSheet!$F$18</definedName>
    <definedName name="LevelFirstDataLevel_1" localSheetId="3" hidden="1">'EPMFormattingSheet (2)'!$F$39</definedName>
    <definedName name="LevelFirstDataLevel_2" localSheetId="0" hidden="1">EPMFormattingSheet!$F$21</definedName>
    <definedName name="LevelFirstDataLevel_2" localSheetId="3" hidden="1">'EPMFormattingSheet (2)'!$F$42</definedName>
    <definedName name="LevelFirstDataLevel_3" localSheetId="0" hidden="1">EPMFormattingSheet!$F$24</definedName>
    <definedName name="LevelFirstDataLevel_3" localSheetId="3" hidden="1">'EPMFormattingSheet (2)'!$F$45</definedName>
    <definedName name="LevelFirstDataUseDefault" localSheetId="0" hidden="1">EPMFormattingSheet!$H$11</definedName>
    <definedName name="LevelFirstDataUseDefault" localSheetId="3" hidden="1">'EPMFormattingSheet (2)'!$H$32</definedName>
    <definedName name="LevelFirstDataUseLeaf" localSheetId="0" hidden="1">EPMFormattingSheet!$H$14</definedName>
    <definedName name="LevelFirstDataUseLeaf" localSheetId="3" hidden="1">'EPMFormattingSheet (2)'!$H$35</definedName>
    <definedName name="LevelFirstDataUseLevel_1" localSheetId="0" hidden="1">EPMFormattingSheet!$H$18</definedName>
    <definedName name="LevelFirstDataUseLevel_1" localSheetId="3" hidden="1">'EPMFormattingSheet (2)'!$H$39</definedName>
    <definedName name="LevelFirstDataUseLevel_2" localSheetId="0" hidden="1">EPMFormattingSheet!$H$21</definedName>
    <definedName name="LevelFirstDataUseLevel_2" localSheetId="3" hidden="1">'EPMFormattingSheet (2)'!$H$42</definedName>
    <definedName name="LevelFirstDataUseLevel_3" localSheetId="0" hidden="1">EPMFormattingSheet!$H$24</definedName>
    <definedName name="LevelFirstDataUseLevel_3" localSheetId="3" hidden="1">'EPMFormattingSheet (2)'!$H$45</definedName>
    <definedName name="LevelFirstHeaderDefault" localSheetId="0" hidden="1">EPMFormattingSheet!$J$11</definedName>
    <definedName name="LevelFirstHeaderDefault" localSheetId="3" hidden="1">'EPMFormattingSheet (2)'!$J$32</definedName>
    <definedName name="LevelFirstHeaderLeaf" localSheetId="0" hidden="1">EPMFormattingSheet!$J$14</definedName>
    <definedName name="LevelFirstHeaderLeaf" localSheetId="3" hidden="1">'EPMFormattingSheet (2)'!$J$35</definedName>
    <definedName name="LevelFirstHeaderLevel_1" localSheetId="0" hidden="1">EPMFormattingSheet!$J$18</definedName>
    <definedName name="LevelFirstHeaderLevel_1" localSheetId="3" hidden="1">'EPMFormattingSheet (2)'!$J$39</definedName>
    <definedName name="LevelFirstHeaderLevel_2" localSheetId="0" hidden="1">EPMFormattingSheet!$J$21</definedName>
    <definedName name="LevelFirstHeaderLevel_2" localSheetId="3" hidden="1">'EPMFormattingSheet (2)'!$J$42</definedName>
    <definedName name="LevelFirstHeaderLevel_3" localSheetId="0" hidden="1">EPMFormattingSheet!$J$24</definedName>
    <definedName name="LevelFirstHeaderLevel_3" localSheetId="3" hidden="1">'EPMFormattingSheet (2)'!$J$45</definedName>
    <definedName name="LevelFirstHeaderUseDefault" localSheetId="0" hidden="1">EPMFormattingSheet!$L$11</definedName>
    <definedName name="LevelFirstHeaderUseDefault" localSheetId="3" hidden="1">'EPMFormattingSheet (2)'!$L$32</definedName>
    <definedName name="LevelFirstHeaderUseLeaf" localSheetId="0" hidden="1">EPMFormattingSheet!$L$14</definedName>
    <definedName name="LevelFirstHeaderUseLeaf" localSheetId="3" hidden="1">'EPMFormattingSheet (2)'!$L$35</definedName>
    <definedName name="LevelFirstHeaderUseLevel_1" localSheetId="0" hidden="1">EPMFormattingSheet!$L$18</definedName>
    <definedName name="LevelFirstHeaderUseLevel_1" localSheetId="3" hidden="1">'EPMFormattingSheet (2)'!$L$39</definedName>
    <definedName name="LevelFirstHeaderUseLevel_2" localSheetId="0" hidden="1">EPMFormattingSheet!$L$21</definedName>
    <definedName name="LevelFirstHeaderUseLevel_2" localSheetId="3" hidden="1">'EPMFormattingSheet (2)'!$L$42</definedName>
    <definedName name="LevelFirstHeaderUseLevel_3" localSheetId="0" hidden="1">EPMFormattingSheet!$L$24</definedName>
    <definedName name="LevelFirstHeaderUseLevel_3" localSheetId="3" hidden="1">'EPMFormattingSheet (2)'!$L$45</definedName>
    <definedName name="LevelSecondBlock" localSheetId="0" hidden="1">EPMFormattingSheet!$B$28:$B$48</definedName>
    <definedName name="LevelSecondBlock" localSheetId="3" hidden="1">'EPMFormattingSheet (2)'!$B$7:$B$27</definedName>
    <definedName name="LevelSecondDataDefault" localSheetId="0" hidden="1">EPMFormattingSheet!$F$32</definedName>
    <definedName name="LevelSecondDataDefault" localSheetId="3" hidden="1">'EPMFormattingSheet (2)'!$F$11</definedName>
    <definedName name="LevelSecondDataLeaf" localSheetId="0" hidden="1">EPMFormattingSheet!$F$35</definedName>
    <definedName name="LevelSecondDataLeaf" localSheetId="3" hidden="1">'EPMFormattingSheet (2)'!$F$14</definedName>
    <definedName name="LevelSecondDataLevel_1" localSheetId="0" hidden="1">EPMFormattingSheet!$F$39</definedName>
    <definedName name="LevelSecondDataLevel_1" localSheetId="3" hidden="1">'EPMFormattingSheet (2)'!$F$18</definedName>
    <definedName name="LevelSecondDataLevel_2" localSheetId="0" hidden="1">EPMFormattingSheet!$F$42</definedName>
    <definedName name="LevelSecondDataLevel_2" localSheetId="3" hidden="1">'EPMFormattingSheet (2)'!$F$21</definedName>
    <definedName name="LevelSecondDataLevel_3" localSheetId="0" hidden="1">EPMFormattingSheet!$F$45</definedName>
    <definedName name="LevelSecondDataLevel_3" localSheetId="3" hidden="1">'EPMFormattingSheet (2)'!$F$24</definedName>
    <definedName name="LevelSecondDataUseDefault" localSheetId="0" hidden="1">EPMFormattingSheet!$H$32</definedName>
    <definedName name="LevelSecondDataUseDefault" localSheetId="3" hidden="1">'EPMFormattingSheet (2)'!$H$11</definedName>
    <definedName name="LevelSecondDataUseLeaf" localSheetId="0" hidden="1">EPMFormattingSheet!$H$35</definedName>
    <definedName name="LevelSecondDataUseLeaf" localSheetId="3" hidden="1">'EPMFormattingSheet (2)'!$H$14</definedName>
    <definedName name="LevelSecondDataUseLevel_1" localSheetId="0" hidden="1">EPMFormattingSheet!$H$39</definedName>
    <definedName name="LevelSecondDataUseLevel_1" localSheetId="3" hidden="1">'EPMFormattingSheet (2)'!$H$18</definedName>
    <definedName name="LevelSecondDataUseLevel_2" localSheetId="0" hidden="1">EPMFormattingSheet!$H$42</definedName>
    <definedName name="LevelSecondDataUseLevel_2" localSheetId="3" hidden="1">'EPMFormattingSheet (2)'!$H$21</definedName>
    <definedName name="LevelSecondDataUseLevel_3" localSheetId="0" hidden="1">EPMFormattingSheet!$H$45</definedName>
    <definedName name="LevelSecondDataUseLevel_3" localSheetId="3" hidden="1">'EPMFormattingSheet (2)'!$H$24</definedName>
    <definedName name="LevelSecondHeaderDefault" localSheetId="0" hidden="1">EPMFormattingSheet!$J$32</definedName>
    <definedName name="LevelSecondHeaderDefault" localSheetId="3" hidden="1">'EPMFormattingSheet (2)'!$J$11</definedName>
    <definedName name="LevelSecondHeaderLeaf" localSheetId="0" hidden="1">EPMFormattingSheet!$J$35</definedName>
    <definedName name="LevelSecondHeaderLeaf" localSheetId="3" hidden="1">'EPMFormattingSheet (2)'!$J$14</definedName>
    <definedName name="LevelSecondHeaderLevel_1" localSheetId="0" hidden="1">EPMFormattingSheet!$J$39</definedName>
    <definedName name="LevelSecondHeaderLevel_1" localSheetId="3" hidden="1">'EPMFormattingSheet (2)'!$J$18</definedName>
    <definedName name="LevelSecondHeaderLevel_2" localSheetId="0" hidden="1">EPMFormattingSheet!$J$42</definedName>
    <definedName name="LevelSecondHeaderLevel_2" localSheetId="3" hidden="1">'EPMFormattingSheet (2)'!$J$21</definedName>
    <definedName name="LevelSecondHeaderLevel_3" localSheetId="0" hidden="1">EPMFormattingSheet!$J$45</definedName>
    <definedName name="LevelSecondHeaderLevel_3" localSheetId="3" hidden="1">'EPMFormattingSheet (2)'!$J$24</definedName>
    <definedName name="LevelSecondHeaderUseDefault" localSheetId="0" hidden="1">EPMFormattingSheet!$L$32</definedName>
    <definedName name="LevelSecondHeaderUseDefault" localSheetId="3" hidden="1">'EPMFormattingSheet (2)'!$L$11</definedName>
    <definedName name="LevelSecondHeaderUseLeaf" localSheetId="0" hidden="1">EPMFormattingSheet!$L$35</definedName>
    <definedName name="LevelSecondHeaderUseLeaf" localSheetId="3" hidden="1">'EPMFormattingSheet (2)'!$L$14</definedName>
    <definedName name="LevelSecondHeaderUseLevel_1" localSheetId="0" hidden="1">EPMFormattingSheet!$L$39</definedName>
    <definedName name="LevelSecondHeaderUseLevel_1" localSheetId="3" hidden="1">'EPMFormattingSheet (2)'!$L$18</definedName>
    <definedName name="LevelSecondHeaderUseLevel_2" localSheetId="0" hidden="1">EPMFormattingSheet!$L$42</definedName>
    <definedName name="LevelSecondHeaderUseLevel_2" localSheetId="3" hidden="1">'EPMFormattingSheet (2)'!$L$21</definedName>
    <definedName name="LevelSecondHeaderUseLevel_3" localSheetId="0" hidden="1">EPMFormattingSheet!$L$45</definedName>
    <definedName name="LevelSecondHeaderUseLevel_3" localSheetId="3" hidden="1">'EPMFormattingSheet (2)'!$L$24</definedName>
    <definedName name="MemberEndBlock" localSheetId="0" hidden="1">EPMFormattingSheet!$B$159</definedName>
    <definedName name="MemberEndBlock" localSheetId="3" hidden="1">'EPMFormattingSheet (2)'!$B$159</definedName>
    <definedName name="MemberFirstBlock" localSheetId="0" hidden="1">EPMFormattingSheet!$B$135:$B$158</definedName>
    <definedName name="MemberFirstBlock" localSheetId="3" hidden="1">'EPMFormattingSheet (2)'!$B$126:$B$158</definedName>
    <definedName name="MemberFirstDataCalculated" localSheetId="0" hidden="1">EPMFormattingSheet!$F$141</definedName>
    <definedName name="MemberFirstDataCalculated" localSheetId="3" hidden="1">'EPMFormattingSheet (2)'!$F$132</definedName>
    <definedName name="MemberFirstDataChanged" localSheetId="0" hidden="1">EPMFormattingSheet!$F$150</definedName>
    <definedName name="MemberFirstDataChanged" localSheetId="3" hidden="1">'EPMFormattingSheet (2)'!$F$141</definedName>
    <definedName name="MemberFirstDataCustom" localSheetId="0" hidden="1">EPMFormattingSheet!$F$138</definedName>
    <definedName name="MemberFirstDataCustom" localSheetId="3" hidden="1">'EPMFormattingSheet (2)'!$F$129</definedName>
    <definedName name="MemberFirstDataInputable" localSheetId="0" hidden="1">EPMFormattingSheet!$F$144</definedName>
    <definedName name="MemberFirstDataInputable" localSheetId="3" hidden="1">'EPMFormattingSheet (2)'!$F$135</definedName>
    <definedName name="MemberFirstDataItem_1" localSheetId="0" hidden="1">EPMFormattingSheet!$F$155</definedName>
    <definedName name="MemberFirstDataItem_1" localSheetId="3" hidden="1">'EPMFormattingSheet (2)'!$F$146</definedName>
    <definedName name="MemberFirstDataItem_2" localSheetId="3" hidden="1">'EPMFormattingSheet (2)'!$F$149</definedName>
    <definedName name="MemberFirstDataItem_3" localSheetId="3" hidden="1">'EPMFormattingSheet (2)'!$F$152</definedName>
    <definedName name="MemberFirstDataItem_4" localSheetId="3" hidden="1">'EPMFormattingSheet (2)'!$F$155</definedName>
    <definedName name="MemberFirstDataLocal" localSheetId="0" hidden="1">EPMFormattingSheet!$F$147</definedName>
    <definedName name="MemberFirstDataLocal" localSheetId="3" hidden="1">'EPMFormattingSheet (2)'!$F$138</definedName>
    <definedName name="MemberFirstDataUseCalculated" localSheetId="0" hidden="1">EPMFormattingSheet!$H$141</definedName>
    <definedName name="MemberFirstDataUseCalculated" localSheetId="3" hidden="1">'EPMFormattingSheet (2)'!$H$132</definedName>
    <definedName name="MemberFirstDataUseChanged" localSheetId="0" hidden="1">EPMFormattingSheet!$H$150</definedName>
    <definedName name="MemberFirstDataUseChanged" localSheetId="3" hidden="1">'EPMFormattingSheet (2)'!$H$141</definedName>
    <definedName name="MemberFirstDataUseCustom" localSheetId="0" hidden="1">EPMFormattingSheet!$H$138</definedName>
    <definedName name="MemberFirstDataUseCustom" localSheetId="3" hidden="1">'EPMFormattingSheet (2)'!$H$129</definedName>
    <definedName name="MemberFirstDataUseInputable" localSheetId="0" hidden="1">EPMFormattingSheet!$H$144</definedName>
    <definedName name="MemberFirstDataUseInputable" localSheetId="3" hidden="1">'EPMFormattingSheet (2)'!$H$135</definedName>
    <definedName name="MemberFirstDataUseItem_1" localSheetId="0" hidden="1">EPMFormattingSheet!$H$155</definedName>
    <definedName name="MemberFirstDataUseItem_1" localSheetId="3" hidden="1">'EPMFormattingSheet (2)'!$H$146</definedName>
    <definedName name="MemberFirstDataUseItem_2" localSheetId="3" hidden="1">'EPMFormattingSheet (2)'!$H$149</definedName>
    <definedName name="MemberFirstDataUseItem_3" localSheetId="3" hidden="1">'EPMFormattingSheet (2)'!$H$152</definedName>
    <definedName name="MemberFirstDataUseItem_4" localSheetId="3" hidden="1">'EPMFormattingSheet (2)'!$H$155</definedName>
    <definedName name="MemberFirstDataUseLocal" localSheetId="0" hidden="1">EPMFormattingSheet!$H$147</definedName>
    <definedName name="MemberFirstDataUseLocal" localSheetId="3" hidden="1">'EPMFormattingSheet (2)'!$H$138</definedName>
    <definedName name="MemberFirstHeaderCalculated" localSheetId="0" hidden="1">EPMFormattingSheet!$J$141</definedName>
    <definedName name="MemberFirstHeaderCalculated" localSheetId="3" hidden="1">'EPMFormattingSheet (2)'!$J$132</definedName>
    <definedName name="MemberFirstHeaderChanged" localSheetId="0" hidden="1">EPMFormattingSheet!$J$150</definedName>
    <definedName name="MemberFirstHeaderChanged" localSheetId="3" hidden="1">'EPMFormattingSheet (2)'!$J$141</definedName>
    <definedName name="MemberFirstHeaderCustom" localSheetId="0" hidden="1">EPMFormattingSheet!$J$138</definedName>
    <definedName name="MemberFirstHeaderCustom" localSheetId="3" hidden="1">'EPMFormattingSheet (2)'!$J$129</definedName>
    <definedName name="MemberFirstHeaderInputable" localSheetId="0" hidden="1">EPMFormattingSheet!$J$144</definedName>
    <definedName name="MemberFirstHeaderInputable" localSheetId="3" hidden="1">'EPMFormattingSheet (2)'!$J$135</definedName>
    <definedName name="MemberFirstHeaderItem_1" localSheetId="0" hidden="1">EPMFormattingSheet!$J$155</definedName>
    <definedName name="MemberFirstHeaderItem_1" localSheetId="3" hidden="1">'EPMFormattingSheet (2)'!$J$146</definedName>
    <definedName name="MemberFirstHeaderItem_2" localSheetId="3" hidden="1">'EPMFormattingSheet (2)'!$J$149</definedName>
    <definedName name="MemberFirstHeaderItem_3" localSheetId="3" hidden="1">'EPMFormattingSheet (2)'!$J$152</definedName>
    <definedName name="MemberFirstHeaderItem_4" localSheetId="3" hidden="1">'EPMFormattingSheet (2)'!$J$155</definedName>
    <definedName name="MemberFirstHeaderLocal" localSheetId="0" hidden="1">EPMFormattingSheet!$J$147</definedName>
    <definedName name="MemberFirstHeaderLocal" localSheetId="3" hidden="1">'EPMFormattingSheet (2)'!$J$138</definedName>
    <definedName name="MemberFirstHeaderUseCalculated" localSheetId="0" hidden="1">EPMFormattingSheet!$L$141</definedName>
    <definedName name="MemberFirstHeaderUseCalculated" localSheetId="3" hidden="1">'EPMFormattingSheet (2)'!$L$132</definedName>
    <definedName name="MemberFirstHeaderUseChanged" localSheetId="0" hidden="1">EPMFormattingSheet!$L$150</definedName>
    <definedName name="MemberFirstHeaderUseChanged" localSheetId="3" hidden="1">'EPMFormattingSheet (2)'!$L$141</definedName>
    <definedName name="MemberFirstHeaderUseCustom" localSheetId="0" hidden="1">EPMFormattingSheet!$L$138</definedName>
    <definedName name="MemberFirstHeaderUseCustom" localSheetId="3" hidden="1">'EPMFormattingSheet (2)'!$L$129</definedName>
    <definedName name="MemberFirstHeaderUseInputable" localSheetId="0" hidden="1">EPMFormattingSheet!$L$144</definedName>
    <definedName name="MemberFirstHeaderUseInputable" localSheetId="3" hidden="1">'EPMFormattingSheet (2)'!$L$135</definedName>
    <definedName name="MemberFirstHeaderUseItem_1" localSheetId="0" hidden="1">EPMFormattingSheet!$L$155</definedName>
    <definedName name="MemberFirstHeaderUseItem_1" localSheetId="3" hidden="1">'EPMFormattingSheet (2)'!$L$146</definedName>
    <definedName name="MemberFirstHeaderUseItem_2" localSheetId="3" hidden="1">'EPMFormattingSheet (2)'!$L$149</definedName>
    <definedName name="MemberFirstHeaderUseItem_3" localSheetId="3" hidden="1">'EPMFormattingSheet (2)'!$L$152</definedName>
    <definedName name="MemberFirstHeaderUseItem_4" localSheetId="3" hidden="1">'EPMFormattingSheet (2)'!$L$155</definedName>
    <definedName name="MemberFirstHeaderUseLocal" localSheetId="0" hidden="1">EPMFormattingSheet!$L$147</definedName>
    <definedName name="MemberFirstHeaderUseLocal" localSheetId="3" hidden="1">'EPMFormattingSheet (2)'!$L$138</definedName>
    <definedName name="MemberSecondBlock" localSheetId="0" hidden="1">EPMFormattingSheet!$B$54:$B$134</definedName>
    <definedName name="MemberSecondBlock" localSheetId="3" hidden="1">'EPMFormattingSheet (2)'!$B$54:$B$125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9" localSheetId="0" hidden="1">EPMFormattingSheet!$F$128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9" localSheetId="0" hidden="1">EPMFormattingSheet!$H$128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9" localSheetId="0" hidden="1">EPMFormattingSheet!$J$128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9" localSheetId="0" hidden="1">EPMFormattingSheet!$L$128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EPMFormattingSheet!$F$166</definedName>
    <definedName name="OddDataFirst" localSheetId="3" hidden="1">'EPMFormattingSheet (2)'!$F$166</definedName>
    <definedName name="OddDataSecond" localSheetId="0" hidden="1">EPMFormattingSheet!$F$174</definedName>
    <definedName name="OddDataSecond" localSheetId="3" hidden="1">'EPMFormattingSheet (2)'!$F$174</definedName>
    <definedName name="OddDataUseFirst" localSheetId="0" hidden="1">EPMFormattingSheet!$H$166</definedName>
    <definedName name="OddDataUseFirst" localSheetId="3" hidden="1">'EPMFormattingSheet (2)'!$H$166</definedName>
    <definedName name="OddDataUseSecond" localSheetId="0" hidden="1">EPMFormattingSheet!$H$174</definedName>
    <definedName name="OddDataUseSecond" localSheetId="3" hidden="1">'EPMFormattingSheet (2)'!$H$174</definedName>
    <definedName name="OddEvenEndBlock" localSheetId="0" hidden="1">EPMFormattingSheet!$B$179</definedName>
    <definedName name="OddEvenEndBlock" localSheetId="3" hidden="1">'EPMFormattingSheet (2)'!$B$179</definedName>
    <definedName name="OddEvenFirstBlock" localSheetId="0" hidden="1">EPMFormattingSheet!$B$163:$B$170</definedName>
    <definedName name="OddEvenFirstBlock" localSheetId="3" hidden="1">'EPMFormattingSheet (2)'!$B$163:$B$170</definedName>
    <definedName name="OddEvenSecondBlock" localSheetId="0" hidden="1">EPMFormattingSheet!$B$171:$B$178</definedName>
    <definedName name="OddEvenSecondBlock" localSheetId="3" hidden="1">'EPMFormattingSheet (2)'!$B$171:$B$178</definedName>
    <definedName name="OddHeaderFirst" localSheetId="0" hidden="1">EPMFormattingSheet!$J$166</definedName>
    <definedName name="OddHeaderFirst" localSheetId="3" hidden="1">'EPMFormattingSheet (2)'!$J$166</definedName>
    <definedName name="OddHeaderSecond" localSheetId="0" hidden="1">EPMFormattingSheet!$J$174</definedName>
    <definedName name="OddHeaderSecond" localSheetId="3" hidden="1">'EPMFormattingSheet (2)'!$J$174</definedName>
    <definedName name="OddHeaderUseFirst" localSheetId="0" hidden="1">EPMFormattingSheet!$L$166</definedName>
    <definedName name="OddHeaderUseFirst" localSheetId="3" hidden="1">'EPMFormattingSheet (2)'!$L$166</definedName>
    <definedName name="OddHeaderUseSecond" localSheetId="0" hidden="1">EPMFormattingSheet!$L$174</definedName>
    <definedName name="OddHeaderUseSecond" localSheetId="3" hidden="1">'EPMFormattingSheet (2)'!$L$174</definedName>
    <definedName name="PageHeaderDefaultHeader" localSheetId="0" hidden="1">EPMFormattingSheet!$F$185</definedName>
    <definedName name="PageHeaderDefaultHeader" localSheetId="3" hidden="1">'EPMFormattingSheet (2)'!$F$185</definedName>
    <definedName name="PageHeaderDefaultHeaderUse" localSheetId="0" hidden="1">EPMFormattingSheet!$H$185:$L$185</definedName>
    <definedName name="PageHeaderDefaultHeaderUse" localSheetId="3" hidden="1">'EPMFormattingSheet (2)'!$H$185:$L$185</definedName>
    <definedName name="RemoveLevelFirst" localSheetId="0" hidden="1">EPMFormattingSheet!$D$26</definedName>
    <definedName name="RemoveLevelFirst" localSheetId="3" hidden="1">'EPMFormattingSheet (2)'!$D$47</definedName>
    <definedName name="RemoveLevelSecond" localSheetId="0" hidden="1">EPMFormattingSheet!$D$47</definedName>
    <definedName name="RemoveLevelSecond" localSheetId="3" hidden="1">'EPMFormattingSheet (2)'!$D$26</definedName>
  </definedNames>
  <calcPr calcId="152511"/>
</workbook>
</file>

<file path=xl/calcChain.xml><?xml version="1.0" encoding="utf-8"?>
<calcChain xmlns="http://schemas.openxmlformats.org/spreadsheetml/2006/main">
  <c r="T53" i="6" l="1"/>
  <c r="R53" i="6"/>
  <c r="Y50" i="6"/>
  <c r="Y49" i="6"/>
  <c r="Y48" i="6"/>
  <c r="T52" i="6"/>
  <c r="R52" i="6"/>
  <c r="T51" i="6"/>
  <c r="R51" i="6"/>
  <c r="X50" i="6"/>
  <c r="W50" i="6"/>
  <c r="V50" i="6"/>
  <c r="U50" i="6"/>
  <c r="T50" i="6"/>
  <c r="S50" i="6"/>
  <c r="X49" i="6"/>
  <c r="W49" i="6"/>
  <c r="V49" i="6"/>
  <c r="U49" i="6"/>
  <c r="T49" i="6"/>
  <c r="S49" i="6"/>
  <c r="X48" i="6"/>
  <c r="W48" i="6"/>
  <c r="V48" i="6"/>
  <c r="U48" i="6"/>
  <c r="T48" i="6"/>
  <c r="S48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53" i="1"/>
  <c r="AI52" i="1"/>
  <c r="AI51" i="1"/>
  <c r="AI50" i="1"/>
  <c r="AI49" i="1"/>
  <c r="AI48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3" i="6"/>
  <c r="V53" i="6"/>
  <c r="W53" i="6"/>
  <c r="X53" i="6"/>
  <c r="Y52" i="6"/>
  <c r="Y51" i="6"/>
  <c r="Y53" i="6" s="1"/>
  <c r="Y53" i="1"/>
  <c r="Z53" i="1"/>
  <c r="AA53" i="1"/>
  <c r="AB53" i="1"/>
  <c r="AC52" i="1"/>
  <c r="AF52" i="1" s="1"/>
  <c r="AC51" i="1"/>
  <c r="AF51" i="1" s="1"/>
  <c r="S53" i="6" l="1"/>
  <c r="S51" i="6"/>
  <c r="S52" i="6"/>
  <c r="AE52" i="1"/>
  <c r="AG52" i="1"/>
  <c r="W53" i="1"/>
  <c r="U53" i="1"/>
  <c r="S53" i="1"/>
  <c r="Q53" i="1"/>
  <c r="W52" i="1"/>
  <c r="U52" i="1"/>
  <c r="S52" i="1"/>
  <c r="Q52" i="1"/>
  <c r="W51" i="1"/>
  <c r="U51" i="1"/>
  <c r="S51" i="1"/>
  <c r="Q51" i="1"/>
  <c r="AC53" i="1"/>
  <c r="AE51" i="1"/>
  <c r="AG51" i="1"/>
  <c r="AD51" i="1"/>
  <c r="AD52" i="1"/>
  <c r="AG53" i="1" l="1"/>
  <c r="AE53" i="1"/>
  <c r="AF53" i="1"/>
  <c r="AD53" i="1"/>
  <c r="D45" i="7"/>
  <c r="D42" i="7"/>
  <c r="D39" i="7"/>
  <c r="D24" i="7"/>
  <c r="D21" i="7"/>
  <c r="D18" i="7"/>
  <c r="D22" i="6"/>
  <c r="B22" i="6"/>
  <c r="E21" i="6"/>
  <c r="B21" i="6"/>
  <c r="F14" i="6"/>
  <c r="F13" i="6"/>
  <c r="F11" i="6"/>
  <c r="C11" i="6"/>
  <c r="F10" i="6"/>
  <c r="C10" i="6"/>
  <c r="F6" i="6"/>
  <c r="F5" i="6"/>
  <c r="D9" i="6" l="1"/>
  <c r="E8" i="6"/>
  <c r="C8" i="6" s="1"/>
  <c r="J4" i="6"/>
  <c r="C4" i="6"/>
  <c r="J7" i="6"/>
  <c r="C7" i="6"/>
  <c r="C12" i="6"/>
  <c r="F12" i="6" l="1"/>
  <c r="W39" i="6" s="1"/>
  <c r="E9" i="6"/>
  <c r="H8" i="6"/>
  <c r="Y40" i="6"/>
  <c r="I8" i="6"/>
  <c r="Y3" i="6"/>
  <c r="X3" i="6"/>
  <c r="H7" i="6"/>
  <c r="F7" i="6" s="1"/>
  <c r="H4" i="6"/>
  <c r="F4" i="6" s="1"/>
  <c r="C25" i="6" l="1"/>
  <c r="B25" i="6"/>
  <c r="C24" i="6"/>
  <c r="B24" i="6"/>
  <c r="F9" i="6"/>
  <c r="U39" i="6" s="1"/>
  <c r="F8" i="6"/>
  <c r="S39" i="6" s="1"/>
  <c r="C9" i="6"/>
  <c r="D9" i="1"/>
  <c r="T4" i="6" l="1"/>
  <c r="X45" i="6"/>
  <c r="X1" i="6"/>
  <c r="V1" i="6"/>
  <c r="Y1" i="6"/>
  <c r="W1" i="6"/>
  <c r="U1" i="6"/>
  <c r="F3" i="6"/>
  <c r="V42" i="6" s="1"/>
  <c r="C22" i="6" l="1"/>
  <c r="E22" i="6"/>
  <c r="W45" i="6"/>
  <c r="V45" i="6"/>
  <c r="U45" i="6"/>
  <c r="AG46" i="1"/>
  <c r="AF46" i="1"/>
  <c r="E21" i="1" l="1"/>
  <c r="B21" i="1"/>
  <c r="C11" i="1" l="1"/>
  <c r="F5" i="1" l="1"/>
  <c r="F6" i="1"/>
  <c r="F10" i="1"/>
  <c r="F11" i="1"/>
  <c r="F13" i="1"/>
  <c r="F14" i="1"/>
  <c r="D45" i="4"/>
  <c r="D42" i="4"/>
  <c r="D39" i="4"/>
  <c r="D24" i="4"/>
  <c r="D21" i="4"/>
  <c r="D18" i="4"/>
  <c r="U40" i="1" l="1"/>
  <c r="J4" i="1"/>
  <c r="E8" i="1"/>
  <c r="C8" i="1" s="1"/>
  <c r="J7" i="1"/>
  <c r="C12" i="1"/>
  <c r="C10" i="1"/>
  <c r="C7" i="1"/>
  <c r="C4" i="1"/>
  <c r="E9" i="1"/>
  <c r="AC3" i="1" l="1"/>
  <c r="AB3" i="1"/>
  <c r="C9" i="1"/>
  <c r="AC1" i="1" l="1"/>
  <c r="AA1" i="1"/>
  <c r="Y1" i="1"/>
  <c r="AB1" i="1"/>
  <c r="Z1" i="1"/>
  <c r="Y40" i="1"/>
  <c r="AB45" i="1"/>
  <c r="I8" i="1"/>
  <c r="H8" i="1"/>
  <c r="H4" i="1"/>
  <c r="F4" i="1" s="1"/>
  <c r="H7" i="1"/>
  <c r="F7" i="1" s="1"/>
  <c r="B25" i="1"/>
  <c r="C25" i="1"/>
  <c r="C24" i="1"/>
  <c r="B24" i="1"/>
  <c r="T4" i="1"/>
  <c r="F9" i="1"/>
  <c r="S39" i="1" s="1"/>
  <c r="F12" i="1"/>
  <c r="U39" i="1" s="1"/>
  <c r="Z45" i="1" l="1"/>
  <c r="AA45" i="1"/>
  <c r="Y45" i="1"/>
  <c r="F8" i="1"/>
  <c r="Q39" i="1" s="1"/>
  <c r="D22" i="1" l="1"/>
  <c r="B22" i="1"/>
  <c r="F3" i="1"/>
  <c r="V42" i="1" s="1"/>
  <c r="C22" i="1"/>
  <c r="E22" i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#NEW_MEMBER|Member:[TIPUS_DATO].[PARENTH1].[TINGEXCECRI]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46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49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<sst xmlns="http://schemas.openxmlformats.org/spreadsheetml/2006/main" count="625" uniqueCount="135">
  <si>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</si>
  <si>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</si>
  <si>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</si>
  <si>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</si>
  <si>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</si>
  <si>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</si>
  <si>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</si>
  <si>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</si>
  <si>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</si>
  <si>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</si>
  <si>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</si>
  <si>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</si>
  <si>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</si>
  <si>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</si>
  <si>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</si>
  <si>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</si>
  <si>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</si>
  <si>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</si>
  <si>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</si>
  <si>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</si>
  <si>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</si>
  <si>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</si>
  <si>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</si>
  <si>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</si>
  <si>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</si>
  <si>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</si>
  <si>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</si>
  <si>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</si>
  <si>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</si>
  <si>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</si>
  <si>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</si>
  <si>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</si>
  <si>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</si>
  <si>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</si>
  <si>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</si>
  <si>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</si>
  <si>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</si>
  <si>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</si>
  <si>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</si>
  <si>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</si>
  <si>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</si>
  <si>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</si>
  <si>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</si>
  <si>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</si>
  <si>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</si>
  <si>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</si>
  <si>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</si>
  <si>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</si>
  <si>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</si>
  <si>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</si>
  <si>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</si>
  <si>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</si>
  <si>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</si>
  <si>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</si>
  <si>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</si>
  <si>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</si>
  <si>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</si>
  <si>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</si>
  <si>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</si>
  <si>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</si>
  <si>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</si>
  <si>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</si>
  <si>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</si>
  <si>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</si>
  <si>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</si>
  <si>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</si>
  <si>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</si>
  <si>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</si>
  <si>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</si>
  <si>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</si>
  <si>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</si>
  <si>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</si>
  <si>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</si>
  <si>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</si>
  <si>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</si>
  <si>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</si>
  <si>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</si>
  <si>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</si>
  <si>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</si>
  <si>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</si>
  <si>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manual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</si>
  <si>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</si>
  <si>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</si>
  <si>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</si>
  <si>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</si>
  <si>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</si>
  <si>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</si>
  <si>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</si>
  <si>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</si>
  <si>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</si>
  <si>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</si>
  <si>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</si>
  <si>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</si>
  <si>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</si>
  <si>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</si>
  <si>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</si>
  <si>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</si>
  <si>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</si>
  <si>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</si>
  <si>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</si>
  <si>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</si>
  <si>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</si>
  <si>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</si>
  <si>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</si>
  <si>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</si>
  <si>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</si>
  <si>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</si>
  <si>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</si>
  <si>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</si>
  <si>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</si>
  <si>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</si>
  <si>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</si>
  <si>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>ACTUACIO</t>
  </si>
  <si>
    <t>PROGRAMA</t>
  </si>
  <si>
    <t>PRDUMMY</t>
  </si>
  <si>
    <t>ECONÒMIC</t>
  </si>
  <si>
    <t>Variació XXXX</t>
  </si>
  <si>
    <t>Reconeixement RI</t>
  </si>
  <si>
    <t>TINGEXCECRI</t>
  </si>
  <si>
    <t>V1_C</t>
  </si>
  <si>
    <t>Credit Inicial</t>
  </si>
  <si>
    <t>ORGÀNICA</t>
  </si>
  <si>
    <t>ID ORGANIC</t>
  </si>
  <si>
    <t>DESC ORGANIC</t>
  </si>
  <si>
    <t>TIRAANYENS</t>
  </si>
  <si>
    <t>TOTAL</t>
  </si>
  <si>
    <t>VF</t>
  </si>
  <si>
    <t>ECONOMICA</t>
  </si>
  <si>
    <t>FUNCIONAL</t>
  </si>
  <si>
    <t>PROJECTE</t>
  </si>
  <si>
    <t>Variació base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</si>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</sst>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59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4" borderId="54" xfId="0" applyNumberFormat="1" applyFont="1" applyFill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5" borderId="58" xfId="0" applyNumberFormat="1" applyFont="1" applyFill="1" applyBorder="1" applyAlignment="1" applyProtection="1">
      <alignment horizontal="center" vertical="center"/>
    </xf>
    <xf numFmtId="4" fontId="2" fillId="16" borderId="59" xfId="0" applyNumberFormat="1" applyFont="1" applyFill="1" applyBorder="1" applyAlignment="1" applyProtection="1">
      <alignment horizontal="left" vertical="center" indent="1"/>
    </xf>
    <xf numFmtId="4" fontId="2" fillId="15" borderId="59" xfId="0" applyNumberFormat="1" applyFont="1" applyFill="1" applyBorder="1" applyAlignment="1" applyProtection="1">
      <alignment horizontal="center" vertical="center"/>
    </xf>
    <xf numFmtId="4" fontId="2" fillId="15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7" borderId="1" xfId="0" applyFill="1" applyBorder="1"/>
    <xf numFmtId="0" fontId="0" fillId="18" borderId="1" xfId="0" applyFill="1" applyBorder="1"/>
    <xf numFmtId="4" fontId="2" fillId="12" borderId="1" xfId="0" applyNumberFormat="1" applyFont="1" applyFill="1" applyBorder="1"/>
    <xf numFmtId="0" fontId="0" fillId="17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9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0" fillId="0" borderId="0" xfId="0" applyNumberFormat="1"/>
    <xf numFmtId="4" fontId="2" fillId="5" borderId="54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1" fillId="2" borderId="64" xfId="0" applyFont="1" applyFill="1" applyBorder="1" applyProtection="1"/>
    <xf numFmtId="0" fontId="2" fillId="4" borderId="65" xfId="0" applyFont="1" applyFill="1" applyBorder="1" applyProtection="1"/>
    <xf numFmtId="0" fontId="2" fillId="0" borderId="22" xfId="0" applyFont="1" applyBorder="1" applyProtection="1"/>
    <xf numFmtId="0" fontId="0" fillId="5" borderId="3" xfId="0" applyFill="1" applyBorder="1" applyProtection="1"/>
    <xf numFmtId="4" fontId="0" fillId="5" borderId="3" xfId="0" applyNumberFormat="1" applyFill="1" applyBorder="1" applyProtection="1"/>
    <xf numFmtId="0" fontId="0" fillId="5" borderId="4" xfId="0" applyFill="1" applyBorder="1" applyProtection="1"/>
    <xf numFmtId="0" fontId="0" fillId="5" borderId="1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4" fontId="7" fillId="5" borderId="54" xfId="0" applyNumberFormat="1" applyFont="1" applyFill="1" applyBorder="1" applyAlignment="1" applyProtection="1">
      <alignment horizontal="right" vertical="center"/>
    </xf>
    <xf numFmtId="0" fontId="0" fillId="5" borderId="3" xfId="0" applyFill="1" applyBorder="1"/>
    <xf numFmtId="4" fontId="0" fillId="5" borderId="3" xfId="0" applyNumberFormat="1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7" xfId="0" applyFill="1" applyBorder="1"/>
    <xf numFmtId="0" fontId="0" fillId="10" borderId="0" xfId="0" applyFill="1"/>
    <xf numFmtId="0" fontId="24" fillId="0" borderId="0" xfId="0" applyFont="1"/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10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66" xfId="0" applyFont="1" applyBorder="1" applyAlignment="1" applyProtection="1"/>
    <xf numFmtId="0" fontId="20" fillId="0" borderId="67" xfId="0" applyFont="1" applyBorder="1" applyAlignment="1" applyProtection="1"/>
    <xf numFmtId="4" fontId="2" fillId="16" borderId="68" xfId="0" applyNumberFormat="1" applyFont="1" applyFill="1" applyBorder="1" applyAlignment="1" applyProtection="1">
      <alignment horizontal="left" vertical="center" indent="1"/>
    </xf>
    <xf numFmtId="4" fontId="2" fillId="16" borderId="69" xfId="0" applyNumberFormat="1" applyFont="1" applyFill="1" applyBorder="1" applyAlignment="1" applyProtection="1">
      <alignment horizontal="left" vertical="center" indent="1"/>
    </xf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Radio" checked="Checked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checked="Checked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checked="Checked" firstButton="1" fmlaLink="Y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CheckBox" fmlaLink="Z1" lockText="1" noThreeD="1"/>
</file>

<file path=xl/ctrlProps/ctrlProp81.xml><?xml version="1.0" encoding="utf-8"?>
<formControlPr xmlns="http://schemas.microsoft.com/office/spreadsheetml/2009/9/main" objectType="Label" lockText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Label" lockText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198120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45720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45720</xdr:rowOff>
        </xdr:from>
        <xdr:to>
          <xdr:col>2</xdr:col>
          <xdr:colOff>1021080</xdr:colOff>
          <xdr:row>153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132</xdr:row>
          <xdr:rowOff>22860</xdr:rowOff>
        </xdr:from>
        <xdr:to>
          <xdr:col>3</xdr:col>
          <xdr:colOff>4290060</xdr:colOff>
          <xdr:row>132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4172" name="AddedMember2_9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4" name="AddedMember2_10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4176" name="AddedMember2_11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78" name="AddedMember2_1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0" name="AddedMember2_13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4182" name="AddedMember2_14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84" name="AddedMember2_15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4" name="AddedMember2_16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196" name="AddedMember2_17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198" name="AddedMember2_18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126</xdr:row>
          <xdr:rowOff>45720</xdr:rowOff>
        </xdr:from>
        <xdr:to>
          <xdr:col>13</xdr:col>
          <xdr:colOff>266700</xdr:colOff>
          <xdr:row>127</xdr:row>
          <xdr:rowOff>190500</xdr:rowOff>
        </xdr:to>
        <xdr:sp macro="" textlink="">
          <xdr:nvSpPr>
            <xdr:cNvPr id="4200" name="AddedMember2_19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4202" name="AddedMember1_1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130</xdr:row>
          <xdr:rowOff>190500</xdr:rowOff>
        </xdr:to>
        <xdr:sp macro="" textlink="">
          <xdr:nvSpPr>
            <xdr:cNvPr id="4204" name="AddedMember2_20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40</xdr:row>
      <xdr:rowOff>114605</xdr:rowOff>
    </xdr:from>
    <xdr:to>
      <xdr:col>17</xdr:col>
      <xdr:colOff>3809999</xdr:colOff>
      <xdr:row>43</xdr:row>
      <xdr:rowOff>76794</xdr:rowOff>
    </xdr:to>
    <xdr:sp macro="" textlink="">
      <xdr:nvSpPr>
        <xdr:cNvPr id="12" name="11 CuadroTexto"/>
        <xdr:cNvSpPr txBox="1"/>
      </xdr:nvSpPr>
      <xdr:spPr>
        <a:xfrm>
          <a:off x="204107" y="699712"/>
          <a:ext cx="4680858" cy="4928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   Pressupost Inicial</a:t>
          </a:r>
          <a:r>
            <a:rPr lang="es-ES" sz="1800" baseline="0"/>
            <a:t> d'Ingressos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7857</xdr:colOff>
      <xdr:row>40</xdr:row>
      <xdr:rowOff>114605</xdr:rowOff>
    </xdr:from>
    <xdr:to>
      <xdr:col>22</xdr:col>
      <xdr:colOff>177444</xdr:colOff>
      <xdr:row>43</xdr:row>
      <xdr:rowOff>76794</xdr:rowOff>
    </xdr:to>
    <xdr:sp macro="" textlink="">
      <xdr:nvSpPr>
        <xdr:cNvPr id="2" name="1 CuadroTexto"/>
        <xdr:cNvSpPr txBox="1"/>
      </xdr:nvSpPr>
      <xdr:spPr>
        <a:xfrm>
          <a:off x="200025" y="695630"/>
          <a:ext cx="5009000" cy="49558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0" name="ReportSubmitControl_1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1" name="FPMExcelClientSheetOptionstb1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7169" name="cbApplyLevelFormatting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7170" name="Group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7171" name="obLevelRowFirs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7172" name="obLevelColumnFirst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7173" name="Group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7174" name="obRelativeLevelHierarchy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7175" name="obDatabaseLevelHierarchy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7176" name="cbApplyLevelFromTopToBottom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137160</xdr:rowOff>
        </xdr:from>
        <xdr:to>
          <xdr:col>11</xdr:col>
          <xdr:colOff>1135380</xdr:colOff>
          <xdr:row>28</xdr:row>
          <xdr:rowOff>121920</xdr:rowOff>
        </xdr:to>
        <xdr:sp macro="" textlink="">
          <xdr:nvSpPr>
            <xdr:cNvPr id="7177" name="LVL1tbFormattingByLevel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7178" name="Group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152400</xdr:rowOff>
        </xdr:to>
        <xdr:sp macro="" textlink="">
          <xdr:nvSpPr>
            <xdr:cNvPr id="7179" name="obLevelOuterFirst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</xdr:rowOff>
        </xdr:from>
        <xdr:to>
          <xdr:col>11</xdr:col>
          <xdr:colOff>2103120</xdr:colOff>
          <xdr:row>27</xdr:row>
          <xdr:rowOff>236220</xdr:rowOff>
        </xdr:to>
        <xdr:sp macro="" textlink="">
          <xdr:nvSpPr>
            <xdr:cNvPr id="7180" name="obLevelInnerFirst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29</xdr:row>
          <xdr:rowOff>198120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7181" name="cbUseDefaultLevelFirst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7182" name="cbUseLeafLevelFirst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7183" name="cbUseSpecificLevelFirst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30480</xdr:rowOff>
        </xdr:from>
        <xdr:to>
          <xdr:col>3</xdr:col>
          <xdr:colOff>2125980</xdr:colOff>
          <xdr:row>47</xdr:row>
          <xdr:rowOff>7620</xdr:rowOff>
        </xdr:to>
        <xdr:sp macro="" textlink="">
          <xdr:nvSpPr>
            <xdr:cNvPr id="7184" name="AddLevelFirst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30480</xdr:rowOff>
        </xdr:from>
        <xdr:to>
          <xdr:col>3</xdr:col>
          <xdr:colOff>4297680</xdr:colOff>
          <xdr:row>47</xdr:row>
          <xdr:rowOff>7620</xdr:rowOff>
        </xdr:to>
        <xdr:sp macro="" textlink="">
          <xdr:nvSpPr>
            <xdr:cNvPr id="7185" name="RemoveLevelFirst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144780</xdr:rowOff>
        </xdr:from>
        <xdr:to>
          <xdr:col>11</xdr:col>
          <xdr:colOff>1135380</xdr:colOff>
          <xdr:row>7</xdr:row>
          <xdr:rowOff>137160</xdr:rowOff>
        </xdr:to>
        <xdr:sp macro="" textlink="">
          <xdr:nvSpPr>
            <xdr:cNvPr id="7186" name="LVL2tbFormattingByLevel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7187" name="Group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175260</xdr:rowOff>
        </xdr:to>
        <xdr:sp macro="" textlink="">
          <xdr:nvSpPr>
            <xdr:cNvPr id="7188" name="obLevelOuterSecond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38100</xdr:rowOff>
        </xdr:from>
        <xdr:to>
          <xdr:col>11</xdr:col>
          <xdr:colOff>2103120</xdr:colOff>
          <xdr:row>6</xdr:row>
          <xdr:rowOff>251460</xdr:rowOff>
        </xdr:to>
        <xdr:sp macro="" textlink="">
          <xdr:nvSpPr>
            <xdr:cNvPr id="7189" name="obLevelInnerSecond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9</xdr:row>
          <xdr:rowOff>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7190" name="cbUseDefaultLevelSecond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7191" name="cbUseLeafLevelSecond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7192" name="cbUseSpecificLevelSecond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22860</xdr:rowOff>
        </xdr:from>
        <xdr:to>
          <xdr:col>3</xdr:col>
          <xdr:colOff>2125980</xdr:colOff>
          <xdr:row>26</xdr:row>
          <xdr:rowOff>0</xdr:rowOff>
        </xdr:to>
        <xdr:sp macro="" textlink="">
          <xdr:nvSpPr>
            <xdr:cNvPr id="7193" name="AddLevelSecond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22860</xdr:rowOff>
        </xdr:from>
        <xdr:to>
          <xdr:col>3</xdr:col>
          <xdr:colOff>4297680</xdr:colOff>
          <xdr:row>26</xdr:row>
          <xdr:rowOff>0</xdr:rowOff>
        </xdr:to>
        <xdr:sp macro="" textlink="">
          <xdr:nvSpPr>
            <xdr:cNvPr id="7194" name="RemoveLevelSecond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7195" name="cbApplyMemberFormatting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7196" name="Group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7197" name="obMemberRowFirst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7198" name="obMemberColumnFirst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126</xdr:row>
          <xdr:rowOff>198120</xdr:rowOff>
        </xdr:from>
        <xdr:to>
          <xdr:col>2</xdr:col>
          <xdr:colOff>1021080</xdr:colOff>
          <xdr:row>129</xdr:row>
          <xdr:rowOff>38100</xdr:rowOff>
        </xdr:to>
        <xdr:sp macro="" textlink="">
          <xdr:nvSpPr>
            <xdr:cNvPr id="7199" name="cbApplyCustomMemberDefaultFirst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129</xdr:row>
          <xdr:rowOff>45720</xdr:rowOff>
        </xdr:from>
        <xdr:to>
          <xdr:col>2</xdr:col>
          <xdr:colOff>1021080</xdr:colOff>
          <xdr:row>132</xdr:row>
          <xdr:rowOff>38100</xdr:rowOff>
        </xdr:to>
        <xdr:sp macro="" textlink="">
          <xdr:nvSpPr>
            <xdr:cNvPr id="7200" name="cbApplyCalculatedMemberFirst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133</xdr:row>
          <xdr:rowOff>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7201" name="cbApplyImputableMemberFirst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136</xdr:row>
          <xdr:rowOff>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7202" name="cbApplyLocalMemberFirst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7203" name="cbApplyChangedMemberFirst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45720</xdr:rowOff>
        </xdr:from>
        <xdr:to>
          <xdr:col>2</xdr:col>
          <xdr:colOff>1021080</xdr:colOff>
          <xdr:row>144</xdr:row>
          <xdr:rowOff>0</xdr:rowOff>
        </xdr:to>
        <xdr:sp macro="" textlink="">
          <xdr:nvSpPr>
            <xdr:cNvPr id="7204" name="cbApplySpecificMemberFirst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7205" name="AddMemberFirst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7206" name="cbApplyCustomMemberDefaultSecond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7207" name="cbApplyCalculatedMemberSecond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7208" name="cbApplyImputableMemberSecond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7209" name="cbApplyLocalMemberSecond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7210" name="cbApplyChangedMemberSecond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7211" name="cbApplySpecificMemberSecond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123</xdr:row>
          <xdr:rowOff>22860</xdr:rowOff>
        </xdr:from>
        <xdr:to>
          <xdr:col>3</xdr:col>
          <xdr:colOff>4290060</xdr:colOff>
          <xdr:row>123</xdr:row>
          <xdr:rowOff>266700</xdr:rowOff>
        </xdr:to>
        <xdr:sp macro="" textlink="">
          <xdr:nvSpPr>
            <xdr:cNvPr id="7212" name="AddMemberSecond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7213" name="cbApplyOddEvenFormatting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7214" name="Group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7215" name="obOddEvenRowFirst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7216" name="obOddEvenColumnFirst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7217" name="cbUseOddFirst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7218" name="cbUseEvenFirst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7219" name="cbUseOddSecond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7220" name="cbUseEvenSecond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7221" name="cbApplyPageHeaderFormatting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7222" name="cbUseDefaultPageHeaderFormat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7223" name="cbUseDimensionFormatting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7224" name="AddDimension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7225" name="AddedMember2_1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7226" name="AddedMember2_2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7227" name="AddedMember2_3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7228" name="AddedMember2_4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7229" name="AddedMember2_5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7230" name="AddedMember2_6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7231" name="AddedMember2_7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7232" name="AddedMember2_8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7233" name="AddedMember2_9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7234" name="AddedMember2_10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7235" name="AddedMember2_11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7236" name="AddedMember2_12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7237" name="AddedMember2_13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7238" name="AddedMember2_14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7239" name="AddedMember2_15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144</xdr:row>
          <xdr:rowOff>45720</xdr:rowOff>
        </xdr:from>
        <xdr:to>
          <xdr:col>13</xdr:col>
          <xdr:colOff>266700</xdr:colOff>
          <xdr:row>146</xdr:row>
          <xdr:rowOff>0</xdr:rowOff>
        </xdr:to>
        <xdr:sp macro="" textlink="">
          <xdr:nvSpPr>
            <xdr:cNvPr id="7240" name="AddedMember1_1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148</xdr:row>
          <xdr:rowOff>0</xdr:rowOff>
        </xdr:from>
        <xdr:to>
          <xdr:col>13</xdr:col>
          <xdr:colOff>266700</xdr:colOff>
          <xdr:row>149</xdr:row>
          <xdr:rowOff>0</xdr:rowOff>
        </xdr:to>
        <xdr:sp macro="" textlink="">
          <xdr:nvSpPr>
            <xdr:cNvPr id="7241" name="AddedMember1_2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151</xdr:row>
          <xdr:rowOff>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7242" name="AddedMember1_3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118</xdr:row>
          <xdr:rowOff>190500</xdr:rowOff>
        </xdr:to>
        <xdr:sp macro="" textlink="">
          <xdr:nvSpPr>
            <xdr:cNvPr id="7243" name="AddedMember2_16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120</xdr:row>
          <xdr:rowOff>45720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7244" name="AddedMember2_17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153</xdr:row>
          <xdr:rowOff>45720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7245" name="AddedMember1_4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17" Type="http://schemas.openxmlformats.org/officeDocument/2006/relationships/image" Target="../media/image1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1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9" Type="http://schemas.openxmlformats.org/officeDocument/2006/relationships/ctrlProp" Target="../ctrlProps/ctrlProp101.xml"/><Relationship Id="rId21" Type="http://schemas.openxmlformats.org/officeDocument/2006/relationships/ctrlProp" Target="../ctrlProps/ctrlProp83.xml"/><Relationship Id="rId34" Type="http://schemas.openxmlformats.org/officeDocument/2006/relationships/ctrlProp" Target="../ctrlProps/ctrlProp96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63" Type="http://schemas.openxmlformats.org/officeDocument/2006/relationships/ctrlProp" Target="../ctrlProps/ctrlProp125.xml"/><Relationship Id="rId68" Type="http://schemas.openxmlformats.org/officeDocument/2006/relationships/ctrlProp" Target="../ctrlProps/ctrlProp130.xml"/><Relationship Id="rId76" Type="http://schemas.openxmlformats.org/officeDocument/2006/relationships/ctrlProp" Target="../ctrlProps/ctrlProp138.xml"/><Relationship Id="rId84" Type="http://schemas.openxmlformats.org/officeDocument/2006/relationships/ctrlProp" Target="../ctrlProps/ctrlProp146.xml"/><Relationship Id="rId7" Type="http://schemas.openxmlformats.org/officeDocument/2006/relationships/image" Target="../media/image19.emf"/><Relationship Id="rId71" Type="http://schemas.openxmlformats.org/officeDocument/2006/relationships/ctrlProp" Target="../ctrlProps/ctrlProp13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1" Type="http://schemas.openxmlformats.org/officeDocument/2006/relationships/image" Target="../media/image21.emf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66" Type="http://schemas.openxmlformats.org/officeDocument/2006/relationships/ctrlProp" Target="../ctrlProps/ctrlProp128.xml"/><Relationship Id="rId74" Type="http://schemas.openxmlformats.org/officeDocument/2006/relationships/ctrlProp" Target="../ctrlProps/ctrlProp136.xml"/><Relationship Id="rId79" Type="http://schemas.openxmlformats.org/officeDocument/2006/relationships/ctrlProp" Target="../ctrlProps/ctrlProp141.xml"/><Relationship Id="rId5" Type="http://schemas.openxmlformats.org/officeDocument/2006/relationships/image" Target="../media/image18.emf"/><Relationship Id="rId61" Type="http://schemas.openxmlformats.org/officeDocument/2006/relationships/ctrlProp" Target="../ctrlProps/ctrlProp123.xml"/><Relationship Id="rId82" Type="http://schemas.openxmlformats.org/officeDocument/2006/relationships/ctrlProp" Target="../ctrlProps/ctrlProp144.xml"/><Relationship Id="rId19" Type="http://schemas.openxmlformats.org/officeDocument/2006/relationships/ctrlProp" Target="../ctrlProps/ctrlProp8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64" Type="http://schemas.openxmlformats.org/officeDocument/2006/relationships/ctrlProp" Target="../ctrlProps/ctrlProp126.xml"/><Relationship Id="rId69" Type="http://schemas.openxmlformats.org/officeDocument/2006/relationships/ctrlProp" Target="../ctrlProps/ctrlProp131.xml"/><Relationship Id="rId77" Type="http://schemas.openxmlformats.org/officeDocument/2006/relationships/ctrlProp" Target="../ctrlProps/ctrlProp139.xml"/><Relationship Id="rId8" Type="http://schemas.openxmlformats.org/officeDocument/2006/relationships/control" Target="../activeX/activeX20.xml"/><Relationship Id="rId51" Type="http://schemas.openxmlformats.org/officeDocument/2006/relationships/ctrlProp" Target="../ctrlProps/ctrlProp113.xml"/><Relationship Id="rId72" Type="http://schemas.openxmlformats.org/officeDocument/2006/relationships/ctrlProp" Target="../ctrlProps/ctrlProp134.xml"/><Relationship Id="rId80" Type="http://schemas.openxmlformats.org/officeDocument/2006/relationships/ctrlProp" Target="../ctrlProps/ctrlProp142.xml"/><Relationship Id="rId85" Type="http://schemas.openxmlformats.org/officeDocument/2006/relationships/comments" Target="../comments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67" Type="http://schemas.openxmlformats.org/officeDocument/2006/relationships/ctrlProp" Target="../ctrlProps/ctrlProp129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Relationship Id="rId70" Type="http://schemas.openxmlformats.org/officeDocument/2006/relationships/ctrlProp" Target="../ctrlProps/ctrlProp132.xml"/><Relationship Id="rId75" Type="http://schemas.openxmlformats.org/officeDocument/2006/relationships/ctrlProp" Target="../ctrlProps/ctrlProp137.xml"/><Relationship Id="rId83" Type="http://schemas.openxmlformats.org/officeDocument/2006/relationships/ctrlProp" Target="../ctrlProps/ctrlProp14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9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10" Type="http://schemas.openxmlformats.org/officeDocument/2006/relationships/control" Target="../activeX/activeX21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65" Type="http://schemas.openxmlformats.org/officeDocument/2006/relationships/ctrlProp" Target="../ctrlProps/ctrlProp127.xml"/><Relationship Id="rId73" Type="http://schemas.openxmlformats.org/officeDocument/2006/relationships/ctrlProp" Target="../ctrlProps/ctrlProp135.xml"/><Relationship Id="rId78" Type="http://schemas.openxmlformats.org/officeDocument/2006/relationships/ctrlProp" Target="../ctrlProps/ctrlProp140.xml"/><Relationship Id="rId81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2"/>
  <sheetViews>
    <sheetView showGridLines="0" zoomScale="85" zoomScaleNormal="85" workbookViewId="0">
      <selection activeCell="F104" sqref="F104"/>
    </sheetView>
  </sheetViews>
  <sheetFormatPr baseColWidth="10" defaultColWidth="11.44140625" defaultRowHeight="13.8" x14ac:dyDescent="0.25"/>
  <cols>
    <col min="1" max="1" width="1.6640625" style="34" customWidth="1"/>
    <col min="2" max="2" width="12.6640625" style="34" customWidth="1"/>
    <col min="3" max="3" width="15.6640625" style="34" customWidth="1"/>
    <col min="4" max="4" width="64.6640625" style="34" customWidth="1"/>
    <col min="5" max="5" width="3.33203125" style="34" customWidth="1"/>
    <col min="6" max="6" width="15.44140625" style="34" bestFit="1" customWidth="1"/>
    <col min="7" max="7" width="3.33203125" style="34" customWidth="1"/>
    <col min="8" max="8" width="30.6640625" style="34" customWidth="1"/>
    <col min="9" max="9" width="3.33203125" style="34" customWidth="1"/>
    <col min="10" max="10" width="14.33203125" style="34" customWidth="1"/>
    <col min="11" max="11" width="3.33203125" style="34" customWidth="1"/>
    <col min="12" max="12" width="36.6640625" style="34" customWidth="1"/>
    <col min="13" max="13" width="2.33203125" style="34" customWidth="1"/>
    <col min="14" max="14" width="8.6640625" style="34" customWidth="1"/>
    <col min="15" max="15" width="90.6640625" style="34" customWidth="1"/>
    <col min="16" max="25" width="11.44140625" style="34"/>
    <col min="26" max="26" width="21.109375" style="34" bestFit="1" customWidth="1"/>
    <col min="27" max="16384" width="11.44140625" style="34"/>
  </cols>
  <sheetData>
    <row r="1" spans="1:26" ht="42" customHeight="1" x14ac:dyDescent="0.25">
      <c r="A1" s="35"/>
      <c r="B1" s="209" t="s">
        <v>37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Y1" s="33">
        <v>1</v>
      </c>
      <c r="Z1" s="33" t="b">
        <v>0</v>
      </c>
    </row>
    <row r="2" spans="1:26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6" ht="15.75" customHeight="1" x14ac:dyDescent="0.25">
      <c r="A3" s="35"/>
      <c r="B3" s="36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6" ht="18" customHeight="1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26" ht="28.35" customHeight="1" x14ac:dyDescent="0.25">
      <c r="A5" s="35"/>
      <c r="B5" s="210" t="s">
        <v>39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  <c r="O5" s="66" t="s">
        <v>62</v>
      </c>
    </row>
    <row r="6" spans="1:26" ht="28.35" customHeight="1" x14ac:dyDescent="0.25">
      <c r="A6" s="35"/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5"/>
      <c r="O6" s="67" t="s">
        <v>63</v>
      </c>
    </row>
    <row r="7" spans="1:26" ht="21.75" customHeight="1" x14ac:dyDescent="0.25">
      <c r="A7" s="35"/>
      <c r="B7" s="219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7"/>
      <c r="O7" s="238" t="s">
        <v>65</v>
      </c>
    </row>
    <row r="8" spans="1:26" ht="18" customHeight="1" x14ac:dyDescent="0.25">
      <c r="A8" s="35"/>
      <c r="B8" s="220"/>
      <c r="C8" s="46"/>
      <c r="D8" s="46"/>
      <c r="E8" s="46"/>
      <c r="F8" s="46"/>
      <c r="G8" s="46"/>
      <c r="H8" s="46"/>
      <c r="I8" s="46"/>
      <c r="J8" s="46"/>
      <c r="K8" s="46"/>
      <c r="L8" s="47"/>
      <c r="O8" s="238"/>
    </row>
    <row r="9" spans="1:26" ht="17.100000000000001" customHeight="1" x14ac:dyDescent="0.25">
      <c r="A9" s="35"/>
      <c r="B9" s="220"/>
      <c r="C9" s="38"/>
      <c r="D9" s="39"/>
      <c r="E9" s="206" t="s">
        <v>40</v>
      </c>
      <c r="F9" s="207"/>
      <c r="G9" s="208"/>
      <c r="H9" s="37" t="s">
        <v>41</v>
      </c>
      <c r="I9" s="206" t="s">
        <v>42</v>
      </c>
      <c r="J9" s="207"/>
      <c r="K9" s="208"/>
      <c r="L9" s="48" t="s">
        <v>41</v>
      </c>
      <c r="O9" s="238"/>
    </row>
    <row r="10" spans="1:26" ht="5.0999999999999996" customHeight="1" x14ac:dyDescent="0.25">
      <c r="A10" s="35"/>
      <c r="B10" s="220"/>
      <c r="C10" s="216"/>
      <c r="D10" s="46"/>
      <c r="E10" s="49"/>
      <c r="F10" s="49"/>
      <c r="G10" s="49"/>
      <c r="H10" s="42"/>
      <c r="I10" s="49"/>
      <c r="J10" s="49"/>
      <c r="K10" s="49"/>
      <c r="L10" s="47"/>
      <c r="O10" s="238"/>
    </row>
    <row r="11" spans="1:26" ht="15.75" customHeight="1" x14ac:dyDescent="0.25">
      <c r="A11" s="35"/>
      <c r="B11" s="220"/>
      <c r="C11" s="217"/>
      <c r="D11" s="50" t="s">
        <v>44</v>
      </c>
      <c r="E11" s="49"/>
      <c r="F11" s="85">
        <v>10000</v>
      </c>
      <c r="G11" s="49"/>
      <c r="H11" s="43" t="s">
        <v>45</v>
      </c>
      <c r="I11" s="49"/>
      <c r="J11" s="52" t="s">
        <v>46</v>
      </c>
      <c r="K11" s="49"/>
      <c r="L11" s="53" t="s">
        <v>45</v>
      </c>
      <c r="O11" s="238"/>
    </row>
    <row r="12" spans="1:26" ht="5.0999999999999996" customHeight="1" x14ac:dyDescent="0.25">
      <c r="A12" s="35"/>
      <c r="B12" s="220"/>
      <c r="C12" s="218"/>
      <c r="D12" s="40"/>
      <c r="E12" s="41"/>
      <c r="F12" s="41"/>
      <c r="G12" s="41"/>
      <c r="H12" s="39"/>
      <c r="I12" s="41"/>
      <c r="J12" s="41"/>
      <c r="K12" s="41"/>
      <c r="L12" s="54"/>
      <c r="O12" s="238"/>
    </row>
    <row r="13" spans="1:26" ht="5.0999999999999996" customHeight="1" x14ac:dyDescent="0.25">
      <c r="A13" s="35"/>
      <c r="B13" s="220"/>
      <c r="C13" s="217"/>
      <c r="D13" s="46"/>
      <c r="E13" s="49"/>
      <c r="F13" s="49"/>
      <c r="G13" s="49"/>
      <c r="H13" s="44"/>
      <c r="I13" s="49"/>
      <c r="J13" s="49"/>
      <c r="K13" s="49"/>
      <c r="L13" s="47"/>
      <c r="O13" s="238"/>
    </row>
    <row r="14" spans="1:26" ht="15.75" customHeight="1" x14ac:dyDescent="0.25">
      <c r="A14" s="35"/>
      <c r="B14" s="220"/>
      <c r="C14" s="217"/>
      <c r="D14" s="50" t="s">
        <v>47</v>
      </c>
      <c r="E14" s="49"/>
      <c r="F14" s="51">
        <v>10000</v>
      </c>
      <c r="G14" s="49"/>
      <c r="H14" s="43" t="s">
        <v>45</v>
      </c>
      <c r="I14" s="49"/>
      <c r="J14" s="52" t="s">
        <v>46</v>
      </c>
      <c r="K14" s="49"/>
      <c r="L14" s="53" t="s">
        <v>45</v>
      </c>
      <c r="O14" s="238"/>
    </row>
    <row r="15" spans="1:26" ht="5.0999999999999996" customHeight="1" x14ac:dyDescent="0.25">
      <c r="A15" s="35"/>
      <c r="B15" s="220"/>
      <c r="C15" s="218"/>
      <c r="D15" s="40"/>
      <c r="E15" s="41"/>
      <c r="F15" s="41"/>
      <c r="G15" s="41"/>
      <c r="H15" s="39"/>
      <c r="I15" s="41"/>
      <c r="J15" s="41"/>
      <c r="K15" s="41"/>
      <c r="L15" s="54"/>
      <c r="O15" s="238"/>
    </row>
    <row r="16" spans="1:26" ht="11.1" customHeight="1" x14ac:dyDescent="0.25">
      <c r="A16" s="35"/>
      <c r="B16" s="220"/>
      <c r="C16" s="217"/>
      <c r="D16" s="222" t="s">
        <v>48</v>
      </c>
      <c r="E16" s="49"/>
      <c r="F16" s="49"/>
      <c r="G16" s="49"/>
      <c r="H16" s="44"/>
      <c r="I16" s="49"/>
      <c r="J16" s="49"/>
      <c r="K16" s="49"/>
      <c r="L16" s="47"/>
      <c r="O16" s="238"/>
    </row>
    <row r="17" spans="1:15" ht="11.1" customHeight="1" x14ac:dyDescent="0.25">
      <c r="A17" s="35"/>
      <c r="B17" s="220"/>
      <c r="C17" s="217"/>
      <c r="D17" s="222"/>
      <c r="E17" s="49"/>
      <c r="F17" s="49"/>
      <c r="G17" s="49"/>
      <c r="H17" s="44"/>
      <c r="I17" s="49"/>
      <c r="J17" s="49"/>
      <c r="K17" s="49"/>
      <c r="L17" s="47"/>
      <c r="O17" s="238"/>
    </row>
    <row r="18" spans="1:15" ht="15.75" customHeight="1" x14ac:dyDescent="0.25">
      <c r="A18" s="35"/>
      <c r="B18" s="220"/>
      <c r="C18" s="45"/>
      <c r="D18" s="55" t="str">
        <f>IF(Y1=2, "Nivel 1", IF(Z1=TRUE, IF(A26-1=0, "Nivel inferior","Nivel inferior -"&amp;(A26-1)), "Nivel 1"))</f>
        <v>Nivel 1</v>
      </c>
      <c r="E18" s="49"/>
      <c r="F18" s="51">
        <v>10000</v>
      </c>
      <c r="G18" s="49"/>
      <c r="H18" s="43" t="s">
        <v>45</v>
      </c>
      <c r="I18" s="49"/>
      <c r="J18" s="52" t="s">
        <v>46</v>
      </c>
      <c r="K18" s="49"/>
      <c r="L18" s="53" t="s">
        <v>45</v>
      </c>
      <c r="O18" s="238"/>
    </row>
    <row r="19" spans="1:15" ht="5.0999999999999996" customHeight="1" x14ac:dyDescent="0.25">
      <c r="A19" s="35"/>
      <c r="B19" s="220"/>
      <c r="C19" s="45"/>
      <c r="D19" s="40"/>
      <c r="E19" s="41"/>
      <c r="F19" s="41"/>
      <c r="G19" s="41"/>
      <c r="H19" s="39"/>
      <c r="I19" s="41"/>
      <c r="J19" s="41"/>
      <c r="K19" s="41"/>
      <c r="L19" s="54"/>
      <c r="O19" s="238"/>
    </row>
    <row r="20" spans="1:15" ht="5.0999999999999996" customHeight="1" x14ac:dyDescent="0.3">
      <c r="A20" s="35"/>
      <c r="B20" s="220"/>
      <c r="C20" s="45"/>
      <c r="D20" s="46"/>
      <c r="E20" s="49"/>
      <c r="F20" s="49"/>
      <c r="G20" s="49"/>
      <c r="H20" s="44"/>
      <c r="I20" s="49"/>
      <c r="J20" s="49"/>
      <c r="K20" s="49"/>
      <c r="L20" s="47"/>
      <c r="O20" s="68"/>
    </row>
    <row r="21" spans="1:15" ht="15.75" customHeight="1" x14ac:dyDescent="0.25">
      <c r="A21" s="35"/>
      <c r="B21" s="220"/>
      <c r="C21" s="45"/>
      <c r="D21" s="56" t="str">
        <f>IF(Y1=2, "Nivel 2", IF(Z1=TRUE, IF(A26-2=0, "Nivel inferior","Nivel inferior -"&amp;(A26-2)), "Nivel 2"))</f>
        <v>Nivel 2</v>
      </c>
      <c r="E21" s="49"/>
      <c r="F21" s="51">
        <v>10000</v>
      </c>
      <c r="G21" s="49"/>
      <c r="H21" s="43" t="s">
        <v>45</v>
      </c>
      <c r="I21" s="49"/>
      <c r="J21" s="52" t="s">
        <v>46</v>
      </c>
      <c r="K21" s="49"/>
      <c r="L21" s="53" t="s">
        <v>45</v>
      </c>
      <c r="O21" s="69" t="s">
        <v>66</v>
      </c>
    </row>
    <row r="22" spans="1:15" ht="5.0999999999999996" customHeight="1" x14ac:dyDescent="0.25">
      <c r="A22" s="35"/>
      <c r="B22" s="220"/>
      <c r="C22" s="45"/>
      <c r="D22" s="40"/>
      <c r="E22" s="41"/>
      <c r="F22" s="41"/>
      <c r="G22" s="41"/>
      <c r="H22" s="39"/>
      <c r="I22" s="41"/>
      <c r="J22" s="41"/>
      <c r="K22" s="41"/>
      <c r="L22" s="54"/>
      <c r="O22" s="238" t="s">
        <v>67</v>
      </c>
    </row>
    <row r="23" spans="1:15" ht="5.0999999999999996" customHeight="1" x14ac:dyDescent="0.25">
      <c r="A23" s="35"/>
      <c r="B23" s="220"/>
      <c r="C23" s="45"/>
      <c r="D23" s="46"/>
      <c r="E23" s="49"/>
      <c r="F23" s="49"/>
      <c r="G23" s="49"/>
      <c r="H23" s="44"/>
      <c r="I23" s="49"/>
      <c r="J23" s="49"/>
      <c r="K23" s="49"/>
      <c r="L23" s="47"/>
      <c r="O23" s="238"/>
    </row>
    <row r="24" spans="1:15" ht="15.75" customHeight="1" x14ac:dyDescent="0.25">
      <c r="A24" s="35"/>
      <c r="B24" s="220"/>
      <c r="C24" s="45"/>
      <c r="D24" s="57" t="str">
        <f>IF(Y1=2, "Nivel 3", IF(Z1=TRUE, IF(A26-3=0, "Nivel inferior","Nivel inferior -"&amp;(A26-3)), "Nivel 3"))</f>
        <v>Nivel 3</v>
      </c>
      <c r="E24" s="49"/>
      <c r="F24" s="51">
        <v>10000</v>
      </c>
      <c r="G24" s="49"/>
      <c r="H24" s="43" t="s">
        <v>45</v>
      </c>
      <c r="I24" s="49"/>
      <c r="J24" s="52" t="s">
        <v>46</v>
      </c>
      <c r="K24" s="49"/>
      <c r="L24" s="53" t="s">
        <v>45</v>
      </c>
      <c r="O24" s="238"/>
    </row>
    <row r="25" spans="1:15" ht="5.0999999999999996" customHeight="1" x14ac:dyDescent="0.25">
      <c r="A25" s="35"/>
      <c r="B25" s="220"/>
      <c r="C25" s="45"/>
      <c r="D25" s="40"/>
      <c r="E25" s="41"/>
      <c r="F25" s="41"/>
      <c r="G25" s="41"/>
      <c r="H25" s="39"/>
      <c r="I25" s="41"/>
      <c r="J25" s="41"/>
      <c r="K25" s="41"/>
      <c r="L25" s="54"/>
      <c r="O25" s="238"/>
    </row>
    <row r="26" spans="1:15" ht="21.9" customHeight="1" x14ac:dyDescent="0.25">
      <c r="A26" s="35">
        <v>3</v>
      </c>
      <c r="B26" s="220"/>
      <c r="C26" s="45"/>
      <c r="D26" s="46"/>
      <c r="E26" s="46"/>
      <c r="F26" s="46"/>
      <c r="G26" s="46"/>
      <c r="H26" s="46"/>
      <c r="I26" s="46"/>
      <c r="J26" s="46"/>
      <c r="K26" s="46"/>
      <c r="L26" s="47"/>
      <c r="O26" s="238"/>
    </row>
    <row r="27" spans="1:15" ht="5.0999999999999996" customHeight="1" thickBot="1" x14ac:dyDescent="0.3">
      <c r="A27" s="35"/>
      <c r="B27" s="221"/>
      <c r="C27" s="58"/>
      <c r="D27" s="59"/>
      <c r="E27" s="59"/>
      <c r="F27" s="59"/>
      <c r="G27" s="59"/>
      <c r="H27" s="59"/>
      <c r="I27" s="59"/>
      <c r="J27" s="59"/>
      <c r="K27" s="59"/>
      <c r="L27" s="60"/>
      <c r="O27" s="238"/>
    </row>
    <row r="28" spans="1:15" ht="21.75" customHeight="1" x14ac:dyDescent="0.25">
      <c r="A28" s="35"/>
      <c r="B28" s="229" t="s">
        <v>49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O28" s="238"/>
    </row>
    <row r="29" spans="1:15" ht="18" customHeight="1" x14ac:dyDescent="0.25">
      <c r="A29" s="35"/>
      <c r="B29" s="220"/>
      <c r="C29" s="46"/>
      <c r="D29" s="46"/>
      <c r="E29" s="46"/>
      <c r="F29" s="46"/>
      <c r="G29" s="46"/>
      <c r="H29" s="46"/>
      <c r="I29" s="46"/>
      <c r="J29" s="46"/>
      <c r="K29" s="46"/>
      <c r="L29" s="47"/>
      <c r="O29" s="238"/>
    </row>
    <row r="30" spans="1:15" ht="17.100000000000001" customHeight="1" x14ac:dyDescent="0.3">
      <c r="A30" s="35"/>
      <c r="B30" s="220"/>
      <c r="C30" s="38"/>
      <c r="D30" s="39"/>
      <c r="E30" s="206" t="s">
        <v>40</v>
      </c>
      <c r="F30" s="207"/>
      <c r="G30" s="208"/>
      <c r="H30" s="37" t="s">
        <v>41</v>
      </c>
      <c r="I30" s="206" t="s">
        <v>42</v>
      </c>
      <c r="J30" s="207"/>
      <c r="K30" s="208"/>
      <c r="L30" s="48" t="s">
        <v>41</v>
      </c>
      <c r="O30" s="68"/>
    </row>
    <row r="31" spans="1:15" ht="5.0999999999999996" customHeight="1" x14ac:dyDescent="0.3">
      <c r="A31" s="35"/>
      <c r="B31" s="220"/>
      <c r="C31" s="216"/>
      <c r="D31" s="46"/>
      <c r="E31" s="49"/>
      <c r="F31" s="49"/>
      <c r="G31" s="49"/>
      <c r="H31" s="42"/>
      <c r="I31" s="49"/>
      <c r="J31" s="49"/>
      <c r="K31" s="49"/>
      <c r="L31" s="47"/>
      <c r="O31" s="68"/>
    </row>
    <row r="32" spans="1:15" ht="15.75" customHeight="1" x14ac:dyDescent="0.25">
      <c r="A32" s="35"/>
      <c r="B32" s="220"/>
      <c r="C32" s="217"/>
      <c r="D32" s="50" t="s">
        <v>44</v>
      </c>
      <c r="E32" s="49"/>
      <c r="F32" s="51">
        <v>10000</v>
      </c>
      <c r="G32" s="49"/>
      <c r="H32" s="43" t="s">
        <v>45</v>
      </c>
      <c r="I32" s="49"/>
      <c r="J32" s="52" t="s">
        <v>46</v>
      </c>
      <c r="K32" s="49"/>
      <c r="L32" s="53" t="s">
        <v>45</v>
      </c>
      <c r="O32" s="70" t="s">
        <v>64</v>
      </c>
    </row>
    <row r="33" spans="1:15" ht="5.0999999999999996" customHeight="1" x14ac:dyDescent="0.25">
      <c r="A33" s="35"/>
      <c r="B33" s="220"/>
      <c r="C33" s="218"/>
      <c r="D33" s="40"/>
      <c r="E33" s="41"/>
      <c r="F33" s="41"/>
      <c r="G33" s="41"/>
      <c r="H33" s="39"/>
      <c r="I33" s="41"/>
      <c r="J33" s="41"/>
      <c r="K33" s="41"/>
      <c r="L33" s="54"/>
      <c r="O33" s="238" t="s">
        <v>68</v>
      </c>
    </row>
    <row r="34" spans="1:15" ht="5.0999999999999996" customHeight="1" x14ac:dyDescent="0.25">
      <c r="A34" s="35"/>
      <c r="B34" s="220"/>
      <c r="C34" s="217"/>
      <c r="D34" s="46"/>
      <c r="E34" s="49"/>
      <c r="F34" s="49"/>
      <c r="G34" s="49"/>
      <c r="H34" s="44"/>
      <c r="I34" s="49"/>
      <c r="J34" s="49"/>
      <c r="K34" s="49"/>
      <c r="L34" s="47"/>
      <c r="O34" s="238"/>
    </row>
    <row r="35" spans="1:15" ht="15.75" customHeight="1" x14ac:dyDescent="0.25">
      <c r="A35" s="35"/>
      <c r="B35" s="220"/>
      <c r="C35" s="217"/>
      <c r="D35" s="50" t="s">
        <v>47</v>
      </c>
      <c r="E35" s="49"/>
      <c r="F35" s="51">
        <v>10000</v>
      </c>
      <c r="G35" s="49"/>
      <c r="H35" s="43" t="s">
        <v>45</v>
      </c>
      <c r="I35" s="49"/>
      <c r="J35" s="52" t="s">
        <v>46</v>
      </c>
      <c r="K35" s="49"/>
      <c r="L35" s="53" t="s">
        <v>45</v>
      </c>
      <c r="O35" s="238"/>
    </row>
    <row r="36" spans="1:15" ht="5.0999999999999996" customHeight="1" x14ac:dyDescent="0.25">
      <c r="A36" s="35"/>
      <c r="B36" s="220"/>
      <c r="C36" s="218"/>
      <c r="D36" s="40"/>
      <c r="E36" s="41"/>
      <c r="F36" s="41"/>
      <c r="G36" s="41"/>
      <c r="H36" s="39"/>
      <c r="I36" s="41"/>
      <c r="J36" s="41"/>
      <c r="K36" s="41"/>
      <c r="L36" s="54"/>
      <c r="O36" s="238"/>
    </row>
    <row r="37" spans="1:15" ht="11.1" customHeight="1" x14ac:dyDescent="0.25">
      <c r="A37" s="35"/>
      <c r="B37" s="220"/>
      <c r="C37" s="217"/>
      <c r="D37" s="222" t="s">
        <v>48</v>
      </c>
      <c r="E37" s="49"/>
      <c r="F37" s="49"/>
      <c r="G37" s="49"/>
      <c r="H37" s="44"/>
      <c r="I37" s="49"/>
      <c r="J37" s="49"/>
      <c r="K37" s="49"/>
      <c r="L37" s="47"/>
      <c r="O37" s="238"/>
    </row>
    <row r="38" spans="1:15" ht="11.1" customHeight="1" x14ac:dyDescent="0.25">
      <c r="A38" s="35"/>
      <c r="B38" s="220"/>
      <c r="C38" s="217"/>
      <c r="D38" s="222"/>
      <c r="E38" s="49"/>
      <c r="F38" s="49"/>
      <c r="G38" s="49"/>
      <c r="H38" s="44"/>
      <c r="I38" s="49"/>
      <c r="J38" s="49"/>
      <c r="K38" s="49"/>
      <c r="L38" s="47"/>
      <c r="O38" s="238"/>
    </row>
    <row r="39" spans="1:15" ht="15.75" customHeight="1" x14ac:dyDescent="0.25">
      <c r="A39" s="35"/>
      <c r="B39" s="220"/>
      <c r="C39" s="45"/>
      <c r="D39" s="55" t="str">
        <f>IF(Y1=2, "Nivel 1", IF(Z1=TRUE, IF(A47-1=0, "Nivel inferior","Nivel inferior -"&amp;(A47-1)), "Nivel 1"))</f>
        <v>Nivel 1</v>
      </c>
      <c r="E39" s="49"/>
      <c r="F39" s="51">
        <v>10000</v>
      </c>
      <c r="G39" s="49"/>
      <c r="H39" s="43" t="s">
        <v>45</v>
      </c>
      <c r="I39" s="49"/>
      <c r="J39" s="52" t="s">
        <v>46</v>
      </c>
      <c r="K39" s="49"/>
      <c r="L39" s="53" t="s">
        <v>45</v>
      </c>
      <c r="O39" s="238"/>
    </row>
    <row r="40" spans="1:15" ht="5.0999999999999996" customHeight="1" x14ac:dyDescent="0.3">
      <c r="A40" s="35"/>
      <c r="B40" s="220"/>
      <c r="C40" s="45"/>
      <c r="D40" s="40"/>
      <c r="E40" s="41"/>
      <c r="F40" s="41"/>
      <c r="G40" s="41"/>
      <c r="H40" s="39"/>
      <c r="I40" s="41"/>
      <c r="J40" s="41"/>
      <c r="K40" s="41"/>
      <c r="L40" s="54"/>
      <c r="O40" s="71"/>
    </row>
    <row r="41" spans="1:15" ht="5.0999999999999996" customHeight="1" x14ac:dyDescent="0.25">
      <c r="A41" s="35"/>
      <c r="B41" s="220"/>
      <c r="C41" s="45"/>
      <c r="D41" s="46"/>
      <c r="E41" s="49"/>
      <c r="F41" s="49"/>
      <c r="G41" s="49"/>
      <c r="H41" s="44"/>
      <c r="I41" s="49"/>
      <c r="J41" s="49"/>
      <c r="K41" s="49"/>
      <c r="L41" s="47"/>
    </row>
    <row r="42" spans="1:15" ht="15.75" customHeight="1" x14ac:dyDescent="0.25">
      <c r="A42" s="35"/>
      <c r="B42" s="220"/>
      <c r="C42" s="45"/>
      <c r="D42" s="56" t="str">
        <f>IF(Y1=2, "Nivel 2", IF(Z1=TRUE, IF(A47-2=0, "Nivel inferior","Nivel inferior -"&amp;(A47-2)), "Nivel 2"))</f>
        <v>Nivel 2</v>
      </c>
      <c r="E42" s="49"/>
      <c r="F42" s="51">
        <v>10000</v>
      </c>
      <c r="G42" s="49"/>
      <c r="H42" s="43" t="s">
        <v>45</v>
      </c>
      <c r="I42" s="49"/>
      <c r="J42" s="52" t="s">
        <v>46</v>
      </c>
      <c r="K42" s="49"/>
      <c r="L42" s="53" t="s">
        <v>45</v>
      </c>
    </row>
    <row r="43" spans="1:15" ht="5.0999999999999996" customHeight="1" x14ac:dyDescent="0.25">
      <c r="A43" s="35"/>
      <c r="B43" s="220"/>
      <c r="C43" s="45"/>
      <c r="D43" s="40"/>
      <c r="E43" s="41"/>
      <c r="F43" s="41"/>
      <c r="G43" s="41"/>
      <c r="H43" s="39"/>
      <c r="I43" s="41"/>
      <c r="J43" s="41"/>
      <c r="K43" s="41"/>
      <c r="L43" s="54"/>
    </row>
    <row r="44" spans="1:15" ht="5.0999999999999996" customHeight="1" x14ac:dyDescent="0.25">
      <c r="A44" s="35"/>
      <c r="B44" s="220"/>
      <c r="C44" s="45"/>
      <c r="D44" s="46"/>
      <c r="E44" s="49"/>
      <c r="F44" s="49"/>
      <c r="G44" s="49"/>
      <c r="H44" s="44"/>
      <c r="I44" s="49"/>
      <c r="J44" s="49"/>
      <c r="K44" s="49"/>
      <c r="L44" s="47"/>
    </row>
    <row r="45" spans="1:15" ht="15.75" customHeight="1" x14ac:dyDescent="0.25">
      <c r="A45" s="35"/>
      <c r="B45" s="220"/>
      <c r="C45" s="45"/>
      <c r="D45" s="57" t="str">
        <f>IF(Y1=2, "Nivel 3", IF(Z1=TRUE, IF(A47-3=0, "Nivel inferior","Nivel inferior -"&amp;(A47-3)), "Nivel 3"))</f>
        <v>Nivel 3</v>
      </c>
      <c r="E45" s="49"/>
      <c r="F45" s="51">
        <v>10000</v>
      </c>
      <c r="G45" s="49"/>
      <c r="H45" s="43" t="s">
        <v>45</v>
      </c>
      <c r="I45" s="49"/>
      <c r="J45" s="52" t="s">
        <v>46</v>
      </c>
      <c r="K45" s="49"/>
      <c r="L45" s="53" t="s">
        <v>45</v>
      </c>
    </row>
    <row r="46" spans="1:15" ht="5.0999999999999996" customHeight="1" x14ac:dyDescent="0.25">
      <c r="A46" s="35"/>
      <c r="B46" s="220"/>
      <c r="C46" s="45"/>
      <c r="D46" s="40"/>
      <c r="E46" s="41"/>
      <c r="F46" s="41"/>
      <c r="G46" s="41"/>
      <c r="H46" s="39"/>
      <c r="I46" s="41"/>
      <c r="J46" s="41"/>
      <c r="K46" s="41"/>
      <c r="L46" s="54"/>
    </row>
    <row r="47" spans="1:15" ht="21.9" customHeight="1" x14ac:dyDescent="0.25">
      <c r="A47" s="35">
        <v>3</v>
      </c>
      <c r="B47" s="220"/>
      <c r="C47" s="45"/>
      <c r="D47" s="46"/>
      <c r="E47" s="46"/>
      <c r="F47" s="46"/>
      <c r="G47" s="46"/>
      <c r="H47" s="46"/>
      <c r="I47" s="46"/>
      <c r="J47" s="46"/>
      <c r="K47" s="46"/>
      <c r="L47" s="47"/>
    </row>
    <row r="48" spans="1:15" ht="5.0999999999999996" customHeight="1" thickBot="1" x14ac:dyDescent="0.3">
      <c r="A48" s="35"/>
      <c r="B48" s="221"/>
      <c r="C48" s="58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24.6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 customHeight="1" thickBo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28.35" customHeight="1" x14ac:dyDescent="0.25">
      <c r="A52" s="35"/>
      <c r="B52" s="223" t="s">
        <v>50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5"/>
    </row>
    <row r="53" spans="1:12" ht="28.35" customHeight="1" thickBot="1" x14ac:dyDescent="0.3">
      <c r="A53" s="35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8"/>
    </row>
    <row r="54" spans="1:12" ht="15.9" customHeight="1" x14ac:dyDescent="0.25">
      <c r="A54" s="35"/>
      <c r="B54" s="229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35"/>
      <c r="B55" s="220"/>
      <c r="C55" s="38"/>
      <c r="D55" s="39"/>
      <c r="E55" s="206" t="s">
        <v>40</v>
      </c>
      <c r="F55" s="207"/>
      <c r="G55" s="208"/>
      <c r="H55" s="37" t="s">
        <v>41</v>
      </c>
      <c r="I55" s="206" t="s">
        <v>42</v>
      </c>
      <c r="J55" s="207"/>
      <c r="K55" s="208"/>
      <c r="L55" s="48" t="s">
        <v>41</v>
      </c>
    </row>
    <row r="56" spans="1:12" ht="5.0999999999999996" customHeight="1" x14ac:dyDescent="0.25">
      <c r="A56" s="35"/>
      <c r="B56" s="220"/>
      <c r="C56" s="216"/>
      <c r="D56" s="46"/>
      <c r="E56" s="49"/>
      <c r="F56" s="49"/>
      <c r="G56" s="49"/>
      <c r="H56" s="42"/>
      <c r="I56" s="49"/>
      <c r="J56" s="49"/>
      <c r="K56" s="49"/>
      <c r="L56" s="47"/>
    </row>
    <row r="57" spans="1:12" ht="15.9" customHeight="1" x14ac:dyDescent="0.25">
      <c r="A57" s="35"/>
      <c r="B57" s="220"/>
      <c r="C57" s="217"/>
      <c r="D57" s="50" t="s">
        <v>51</v>
      </c>
      <c r="E57" s="49"/>
      <c r="F57" s="51">
        <v>10000</v>
      </c>
      <c r="G57" s="49"/>
      <c r="H57" s="43" t="s">
        <v>45</v>
      </c>
      <c r="I57" s="49"/>
      <c r="J57" s="52" t="s">
        <v>46</v>
      </c>
      <c r="K57" s="49"/>
      <c r="L57" s="53" t="s">
        <v>45</v>
      </c>
    </row>
    <row r="58" spans="1:12" ht="5.0999999999999996" customHeight="1" x14ac:dyDescent="0.25">
      <c r="A58" s="35"/>
      <c r="B58" s="220"/>
      <c r="C58" s="218"/>
      <c r="D58" s="40"/>
      <c r="E58" s="41"/>
      <c r="F58" s="41"/>
      <c r="G58" s="41"/>
      <c r="H58" s="39"/>
      <c r="I58" s="41"/>
      <c r="J58" s="41"/>
      <c r="K58" s="41"/>
      <c r="L58" s="54"/>
    </row>
    <row r="59" spans="1:12" ht="5.0999999999999996" customHeight="1" x14ac:dyDescent="0.25">
      <c r="A59" s="35"/>
      <c r="B59" s="220"/>
      <c r="C59" s="217"/>
      <c r="D59" s="46"/>
      <c r="E59" s="49"/>
      <c r="F59" s="49"/>
      <c r="G59" s="49"/>
      <c r="H59" s="44"/>
      <c r="I59" s="49"/>
      <c r="J59" s="49"/>
      <c r="K59" s="49"/>
      <c r="L59" s="47"/>
    </row>
    <row r="60" spans="1:12" ht="15.9" customHeight="1" x14ac:dyDescent="0.25">
      <c r="A60" s="35"/>
      <c r="B60" s="220"/>
      <c r="C60" s="217"/>
      <c r="D60" s="50" t="s">
        <v>52</v>
      </c>
      <c r="E60" s="49"/>
      <c r="F60" s="91">
        <v>654654</v>
      </c>
      <c r="G60" s="49"/>
      <c r="H60" s="118" t="s">
        <v>82</v>
      </c>
      <c r="I60" s="49"/>
      <c r="J60" s="52" t="s">
        <v>46</v>
      </c>
      <c r="K60" s="49"/>
      <c r="L60" s="53" t="s">
        <v>45</v>
      </c>
    </row>
    <row r="61" spans="1:12" ht="5.0999999999999996" customHeight="1" x14ac:dyDescent="0.25">
      <c r="A61" s="35"/>
      <c r="B61" s="220"/>
      <c r="C61" s="218"/>
      <c r="D61" s="40"/>
      <c r="E61" s="41"/>
      <c r="F61" s="41"/>
      <c r="G61" s="41"/>
      <c r="H61" s="39"/>
      <c r="I61" s="41"/>
      <c r="J61" s="41"/>
      <c r="K61" s="41"/>
      <c r="L61" s="54"/>
    </row>
    <row r="62" spans="1:12" ht="5.0999999999999996" customHeight="1" x14ac:dyDescent="0.25">
      <c r="A62" s="35"/>
      <c r="B62" s="220"/>
      <c r="C62" s="217"/>
      <c r="D62" s="46"/>
      <c r="E62" s="49"/>
      <c r="F62" s="49"/>
      <c r="G62" s="49"/>
      <c r="H62" s="44"/>
      <c r="I62" s="49"/>
      <c r="J62" s="49"/>
      <c r="K62" s="49"/>
      <c r="L62" s="47"/>
    </row>
    <row r="63" spans="1:12" ht="15.9" customHeight="1" x14ac:dyDescent="0.25">
      <c r="A63" s="35"/>
      <c r="B63" s="220"/>
      <c r="C63" s="217"/>
      <c r="D63" s="50" t="s">
        <v>53</v>
      </c>
      <c r="E63" s="49"/>
      <c r="F63" s="51">
        <v>10000</v>
      </c>
      <c r="G63" s="49"/>
      <c r="H63" s="43" t="s">
        <v>45</v>
      </c>
      <c r="I63" s="49"/>
      <c r="J63" s="52" t="s">
        <v>46</v>
      </c>
      <c r="K63" s="49"/>
      <c r="L63" s="53" t="s">
        <v>45</v>
      </c>
    </row>
    <row r="64" spans="1:12" ht="5.0999999999999996" customHeight="1" x14ac:dyDescent="0.25">
      <c r="A64" s="35"/>
      <c r="B64" s="220"/>
      <c r="C64" s="218"/>
      <c r="D64" s="40"/>
      <c r="E64" s="41"/>
      <c r="F64" s="41"/>
      <c r="G64" s="41"/>
      <c r="H64" s="39"/>
      <c r="I64" s="41"/>
      <c r="J64" s="41"/>
      <c r="K64" s="41"/>
      <c r="L64" s="54"/>
    </row>
    <row r="65" spans="1:12" ht="5.0999999999999996" customHeight="1" x14ac:dyDescent="0.25">
      <c r="A65" s="35"/>
      <c r="B65" s="220"/>
      <c r="C65" s="217"/>
      <c r="D65" s="46"/>
      <c r="E65" s="49"/>
      <c r="F65" s="49"/>
      <c r="G65" s="49"/>
      <c r="H65" s="44"/>
      <c r="I65" s="49"/>
      <c r="J65" s="49"/>
      <c r="K65" s="49"/>
      <c r="L65" s="47"/>
    </row>
    <row r="66" spans="1:12" ht="15.9" customHeight="1" x14ac:dyDescent="0.25">
      <c r="A66" s="35"/>
      <c r="B66" s="220"/>
      <c r="C66" s="217"/>
      <c r="D66" s="50" t="s">
        <v>54</v>
      </c>
      <c r="E66" s="49"/>
      <c r="F66" s="51">
        <v>10000</v>
      </c>
      <c r="G66" s="49"/>
      <c r="H66" s="82" t="s">
        <v>83</v>
      </c>
      <c r="I66" s="49"/>
      <c r="J66" s="52" t="s">
        <v>46</v>
      </c>
      <c r="K66" s="49"/>
      <c r="L66" s="53" t="s">
        <v>45</v>
      </c>
    </row>
    <row r="67" spans="1:12" ht="5.0999999999999996" customHeight="1" x14ac:dyDescent="0.25">
      <c r="A67" s="35"/>
      <c r="B67" s="220"/>
      <c r="C67" s="218"/>
      <c r="D67" s="40"/>
      <c r="E67" s="41"/>
      <c r="F67" s="41"/>
      <c r="G67" s="41"/>
      <c r="H67" s="39"/>
      <c r="I67" s="41"/>
      <c r="J67" s="41"/>
      <c r="K67" s="41"/>
      <c r="L67" s="54"/>
    </row>
    <row r="68" spans="1:12" ht="5.0999999999999996" customHeight="1" x14ac:dyDescent="0.25">
      <c r="A68" s="35"/>
      <c r="B68" s="220"/>
      <c r="C68" s="217"/>
      <c r="D68" s="46"/>
      <c r="E68" s="49"/>
      <c r="F68" s="49"/>
      <c r="G68" s="49"/>
      <c r="H68" s="44"/>
      <c r="I68" s="49"/>
      <c r="J68" s="49"/>
      <c r="K68" s="49"/>
      <c r="L68" s="47"/>
    </row>
    <row r="69" spans="1:12" ht="15.9" customHeight="1" x14ac:dyDescent="0.25">
      <c r="A69" s="35"/>
      <c r="B69" s="220"/>
      <c r="C69" s="217"/>
      <c r="D69" s="50" t="s">
        <v>55</v>
      </c>
      <c r="E69" s="49"/>
      <c r="F69" s="87">
        <v>10000</v>
      </c>
      <c r="G69" s="49"/>
      <c r="H69" s="43" t="s">
        <v>84</v>
      </c>
      <c r="I69" s="49"/>
      <c r="J69" s="52" t="s">
        <v>46</v>
      </c>
      <c r="K69" s="49"/>
      <c r="L69" s="53" t="s">
        <v>69</v>
      </c>
    </row>
    <row r="70" spans="1:12" ht="5.0999999999999996" customHeight="1" x14ac:dyDescent="0.25">
      <c r="A70" s="35"/>
      <c r="B70" s="220"/>
      <c r="C70" s="218"/>
      <c r="D70" s="40"/>
      <c r="E70" s="41"/>
      <c r="F70" s="41"/>
      <c r="G70" s="41"/>
      <c r="H70" s="39"/>
      <c r="I70" s="41"/>
      <c r="J70" s="41"/>
      <c r="K70" s="41"/>
      <c r="L70" s="54"/>
    </row>
    <row r="71" spans="1:12" ht="5.0999999999999996" customHeight="1" x14ac:dyDescent="0.25">
      <c r="A71" s="35"/>
      <c r="B71" s="220"/>
      <c r="C71" s="217"/>
      <c r="D71" s="46"/>
      <c r="E71" s="49"/>
      <c r="F71" s="49"/>
      <c r="G71" s="49"/>
      <c r="H71" s="44"/>
      <c r="I71" s="49"/>
      <c r="J71" s="49"/>
      <c r="K71" s="49"/>
      <c r="L71" s="47"/>
    </row>
    <row r="72" spans="1:12" ht="15.9" customHeight="1" x14ac:dyDescent="0.25">
      <c r="A72" s="35"/>
      <c r="B72" s="220"/>
      <c r="C72" s="217"/>
      <c r="D72" s="50" t="s">
        <v>56</v>
      </c>
      <c r="E72" s="49"/>
      <c r="F72" s="49"/>
      <c r="G72" s="49"/>
      <c r="H72" s="44"/>
      <c r="I72" s="49"/>
      <c r="J72" s="49"/>
      <c r="K72" s="49"/>
      <c r="L72" s="47"/>
    </row>
    <row r="73" spans="1:12" ht="5.0999999999999996" customHeight="1" x14ac:dyDescent="0.25">
      <c r="A73" s="35"/>
      <c r="B73" s="220"/>
      <c r="C73" s="80"/>
      <c r="D73" s="83"/>
      <c r="E73" s="49"/>
      <c r="F73" s="49"/>
      <c r="G73" s="49"/>
      <c r="H73" s="44"/>
      <c r="I73" s="49"/>
      <c r="J73" s="49"/>
      <c r="K73" s="49"/>
      <c r="L73" s="47"/>
    </row>
    <row r="74" spans="1:12" ht="15.9" customHeight="1" x14ac:dyDescent="0.25">
      <c r="A74" s="35"/>
      <c r="B74" s="220"/>
      <c r="C74" s="80"/>
      <c r="D74" s="89" t="s">
        <v>70</v>
      </c>
      <c r="E74" s="49"/>
      <c r="F74" s="154" t="s">
        <v>76</v>
      </c>
      <c r="G74" s="49"/>
      <c r="H74" s="82" t="s">
        <v>77</v>
      </c>
      <c r="I74" s="49"/>
      <c r="J74" s="52" t="s">
        <v>46</v>
      </c>
      <c r="K74" s="49"/>
      <c r="L74" s="53" t="s">
        <v>69</v>
      </c>
    </row>
    <row r="75" spans="1:12" ht="5.0999999999999996" customHeight="1" x14ac:dyDescent="0.25">
      <c r="A75" s="35"/>
      <c r="B75" s="220"/>
      <c r="C75" s="80"/>
      <c r="D75" s="88"/>
      <c r="E75" s="41"/>
      <c r="F75" s="120"/>
      <c r="G75" s="41"/>
      <c r="H75" s="39"/>
      <c r="I75" s="41"/>
      <c r="J75" s="41"/>
      <c r="K75" s="41"/>
      <c r="L75" s="81"/>
    </row>
    <row r="76" spans="1:12" ht="5.0999999999999996" customHeight="1" x14ac:dyDescent="0.25">
      <c r="A76" s="35"/>
      <c r="B76" s="220"/>
      <c r="C76" s="80"/>
      <c r="D76" s="83"/>
      <c r="E76" s="49"/>
      <c r="F76" s="121"/>
      <c r="G76" s="49"/>
      <c r="H76" s="44"/>
      <c r="I76" s="49"/>
      <c r="J76" s="49"/>
      <c r="K76" s="49"/>
      <c r="L76" s="47"/>
    </row>
    <row r="77" spans="1:12" ht="15.9" customHeight="1" x14ac:dyDescent="0.25">
      <c r="A77" s="35"/>
      <c r="B77" s="220"/>
      <c r="C77" s="80"/>
      <c r="D77" s="89" t="s">
        <v>71</v>
      </c>
      <c r="E77" s="49"/>
      <c r="F77" s="154" t="s">
        <v>76</v>
      </c>
      <c r="G77" s="49"/>
      <c r="H77" s="82" t="s">
        <v>77</v>
      </c>
      <c r="I77" s="49"/>
      <c r="J77" s="52" t="s">
        <v>46</v>
      </c>
      <c r="K77" s="49"/>
      <c r="L77" s="53" t="s">
        <v>69</v>
      </c>
    </row>
    <row r="78" spans="1:12" ht="5.0999999999999996" customHeight="1" x14ac:dyDescent="0.25">
      <c r="A78" s="35"/>
      <c r="B78" s="220"/>
      <c r="C78" s="80"/>
      <c r="D78" s="88"/>
      <c r="E78" s="41"/>
      <c r="F78" s="120"/>
      <c r="G78" s="41"/>
      <c r="H78" s="39"/>
      <c r="I78" s="41"/>
      <c r="J78" s="41"/>
      <c r="K78" s="41"/>
      <c r="L78" s="81"/>
    </row>
    <row r="79" spans="1:12" ht="5.0999999999999996" customHeight="1" x14ac:dyDescent="0.25">
      <c r="A79" s="35"/>
      <c r="B79" s="220"/>
      <c r="C79" s="80"/>
      <c r="D79" s="83"/>
      <c r="E79" s="49"/>
      <c r="F79" s="121"/>
      <c r="G79" s="49"/>
      <c r="H79" s="44"/>
      <c r="I79" s="49"/>
      <c r="J79" s="49"/>
      <c r="K79" s="49"/>
      <c r="L79" s="47"/>
    </row>
    <row r="80" spans="1:12" ht="15.9" customHeight="1" x14ac:dyDescent="0.25">
      <c r="A80" s="35"/>
      <c r="B80" s="220"/>
      <c r="C80" s="80"/>
      <c r="D80" s="89" t="s">
        <v>72</v>
      </c>
      <c r="E80" s="49"/>
      <c r="F80" s="154" t="s">
        <v>76</v>
      </c>
      <c r="G80" s="49"/>
      <c r="H80" s="82" t="s">
        <v>77</v>
      </c>
      <c r="I80" s="49"/>
      <c r="J80" s="52" t="s">
        <v>46</v>
      </c>
      <c r="K80" s="49"/>
      <c r="L80" s="53" t="s">
        <v>69</v>
      </c>
    </row>
    <row r="81" spans="1:12" ht="5.0999999999999996" customHeight="1" x14ac:dyDescent="0.25">
      <c r="A81" s="35"/>
      <c r="B81" s="220"/>
      <c r="C81" s="80"/>
      <c r="D81" s="88"/>
      <c r="E81" s="41"/>
      <c r="F81" s="120"/>
      <c r="G81" s="41"/>
      <c r="H81" s="39"/>
      <c r="I81" s="41"/>
      <c r="J81" s="41"/>
      <c r="K81" s="41"/>
      <c r="L81" s="81"/>
    </row>
    <row r="82" spans="1:12" ht="5.0999999999999996" customHeight="1" x14ac:dyDescent="0.25">
      <c r="A82" s="35"/>
      <c r="B82" s="220"/>
      <c r="C82" s="80"/>
      <c r="D82" s="83"/>
      <c r="E82" s="49"/>
      <c r="F82" s="121"/>
      <c r="G82" s="49"/>
      <c r="H82" s="44"/>
      <c r="I82" s="49"/>
      <c r="J82" s="49"/>
      <c r="K82" s="49"/>
      <c r="L82" s="47"/>
    </row>
    <row r="83" spans="1:12" ht="15.9" customHeight="1" x14ac:dyDescent="0.25">
      <c r="A83" s="35"/>
      <c r="B83" s="220"/>
      <c r="C83" s="80"/>
      <c r="D83" s="89" t="s">
        <v>73</v>
      </c>
      <c r="E83" s="49"/>
      <c r="F83" s="154" t="s">
        <v>76</v>
      </c>
      <c r="G83" s="49"/>
      <c r="H83" s="82" t="s">
        <v>77</v>
      </c>
      <c r="I83" s="49"/>
      <c r="J83" s="52" t="s">
        <v>46</v>
      </c>
      <c r="K83" s="49"/>
      <c r="L83" s="53" t="s">
        <v>69</v>
      </c>
    </row>
    <row r="84" spans="1:12" ht="5.0999999999999996" customHeight="1" x14ac:dyDescent="0.25">
      <c r="A84" s="35"/>
      <c r="B84" s="220"/>
      <c r="C84" s="80"/>
      <c r="D84" s="88"/>
      <c r="E84" s="41"/>
      <c r="F84" s="120"/>
      <c r="G84" s="41"/>
      <c r="H84" s="39"/>
      <c r="I84" s="41"/>
      <c r="J84" s="41"/>
      <c r="K84" s="41"/>
      <c r="L84" s="81"/>
    </row>
    <row r="85" spans="1:12" ht="5.0999999999999996" customHeight="1" x14ac:dyDescent="0.25">
      <c r="A85" s="35"/>
      <c r="B85" s="220"/>
      <c r="C85" s="80"/>
      <c r="D85" s="83"/>
      <c r="E85" s="49"/>
      <c r="F85" s="121"/>
      <c r="G85" s="49"/>
      <c r="H85" s="44"/>
      <c r="I85" s="49"/>
      <c r="J85" s="49"/>
      <c r="K85" s="49"/>
      <c r="L85" s="47"/>
    </row>
    <row r="86" spans="1:12" ht="15.9" customHeight="1" x14ac:dyDescent="0.25">
      <c r="A86" s="35"/>
      <c r="B86" s="220"/>
      <c r="C86" s="80"/>
      <c r="D86" s="89" t="s">
        <v>74</v>
      </c>
      <c r="E86" s="49"/>
      <c r="F86" s="154" t="s">
        <v>76</v>
      </c>
      <c r="G86" s="49"/>
      <c r="H86" s="82" t="s">
        <v>77</v>
      </c>
      <c r="I86" s="49"/>
      <c r="J86" s="52" t="s">
        <v>46</v>
      </c>
      <c r="K86" s="49"/>
      <c r="L86" s="53" t="s">
        <v>45</v>
      </c>
    </row>
    <row r="87" spans="1:12" ht="5.0999999999999996" customHeight="1" x14ac:dyDescent="0.25">
      <c r="A87" s="35"/>
      <c r="B87" s="220"/>
      <c r="C87" s="80"/>
      <c r="D87" s="88"/>
      <c r="E87" s="41"/>
      <c r="F87" s="120"/>
      <c r="G87" s="41"/>
      <c r="H87" s="39"/>
      <c r="I87" s="41"/>
      <c r="J87" s="41"/>
      <c r="K87" s="41"/>
      <c r="L87" s="81"/>
    </row>
    <row r="88" spans="1:12" ht="5.0999999999999996" customHeight="1" x14ac:dyDescent="0.25">
      <c r="A88" s="35"/>
      <c r="B88" s="220"/>
      <c r="C88" s="80"/>
      <c r="D88" s="83"/>
      <c r="E88" s="49"/>
      <c r="F88" s="121"/>
      <c r="G88" s="49"/>
      <c r="H88" s="44"/>
      <c r="I88" s="49"/>
      <c r="J88" s="49"/>
      <c r="K88" s="49"/>
      <c r="L88" s="47"/>
    </row>
    <row r="89" spans="1:12" ht="15.9" customHeight="1" x14ac:dyDescent="0.25">
      <c r="A89" s="35"/>
      <c r="B89" s="220"/>
      <c r="C89" s="80"/>
      <c r="D89" s="89" t="s">
        <v>75</v>
      </c>
      <c r="E89" s="49"/>
      <c r="F89" s="154" t="s">
        <v>76</v>
      </c>
      <c r="G89" s="49"/>
      <c r="H89" s="82" t="s">
        <v>77</v>
      </c>
      <c r="I89" s="49"/>
      <c r="J89" s="52" t="s">
        <v>46</v>
      </c>
      <c r="K89" s="49"/>
      <c r="L89" s="53" t="s">
        <v>45</v>
      </c>
    </row>
    <row r="90" spans="1:12" ht="5.0999999999999996" customHeight="1" x14ac:dyDescent="0.25">
      <c r="A90" s="35"/>
      <c r="B90" s="220"/>
      <c r="C90" s="80"/>
      <c r="D90" s="88"/>
      <c r="E90" s="41"/>
      <c r="F90" s="41"/>
      <c r="G90" s="41"/>
      <c r="H90" s="39"/>
      <c r="I90" s="41"/>
      <c r="J90" s="41"/>
      <c r="K90" s="41"/>
      <c r="L90" s="81"/>
    </row>
    <row r="91" spans="1:12" ht="5.0999999999999996" customHeight="1" x14ac:dyDescent="0.25">
      <c r="A91" s="35"/>
      <c r="B91" s="220"/>
      <c r="C91" s="80"/>
      <c r="D91" s="83"/>
      <c r="E91" s="49"/>
      <c r="F91" s="49"/>
      <c r="G91" s="49"/>
      <c r="H91" s="44"/>
      <c r="I91" s="49"/>
      <c r="J91" s="49"/>
      <c r="K91" s="49"/>
      <c r="L91" s="47"/>
    </row>
    <row r="92" spans="1:12" ht="15.9" customHeight="1" x14ac:dyDescent="0.25">
      <c r="A92" s="35"/>
      <c r="B92" s="220"/>
      <c r="C92" s="80"/>
      <c r="D92" s="89" t="s">
        <v>79</v>
      </c>
      <c r="E92" s="49"/>
      <c r="F92" s="132">
        <v>654654</v>
      </c>
      <c r="G92" s="49"/>
      <c r="H92" s="82" t="s">
        <v>82</v>
      </c>
      <c r="I92" s="49"/>
      <c r="J92" s="52" t="s">
        <v>46</v>
      </c>
      <c r="K92" s="49"/>
      <c r="L92" s="53" t="s">
        <v>45</v>
      </c>
    </row>
    <row r="93" spans="1:12" ht="5.0999999999999996" customHeight="1" x14ac:dyDescent="0.25">
      <c r="A93" s="35"/>
      <c r="B93" s="220"/>
      <c r="C93" s="80"/>
      <c r="D93" s="88"/>
      <c r="E93" s="41"/>
      <c r="F93" s="41"/>
      <c r="G93" s="41"/>
      <c r="H93" s="39"/>
      <c r="I93" s="41"/>
      <c r="J93" s="41"/>
      <c r="K93" s="41"/>
      <c r="L93" s="81"/>
    </row>
    <row r="94" spans="1:12" ht="5.0999999999999996" customHeight="1" x14ac:dyDescent="0.25">
      <c r="A94" s="35"/>
      <c r="B94" s="220"/>
      <c r="C94" s="80"/>
      <c r="D94" s="83"/>
      <c r="E94" s="49"/>
      <c r="F94" s="49"/>
      <c r="G94" s="49"/>
      <c r="H94" s="44"/>
      <c r="I94" s="49"/>
      <c r="J94" s="49"/>
      <c r="K94" s="49"/>
      <c r="L94" s="47"/>
    </row>
    <row r="95" spans="1:12" ht="15.9" customHeight="1" x14ac:dyDescent="0.25">
      <c r="A95" s="35"/>
      <c r="B95" s="220"/>
      <c r="C95" s="80"/>
      <c r="D95" s="89" t="s">
        <v>78</v>
      </c>
      <c r="E95" s="49"/>
      <c r="F95" s="132">
        <v>654654</v>
      </c>
      <c r="G95" s="49"/>
      <c r="H95" s="82" t="s">
        <v>82</v>
      </c>
      <c r="I95" s="49"/>
      <c r="J95" s="52" t="s">
        <v>46</v>
      </c>
      <c r="K95" s="49"/>
      <c r="L95" s="53" t="s">
        <v>45</v>
      </c>
    </row>
    <row r="96" spans="1:12" ht="5.0999999999999996" customHeight="1" x14ac:dyDescent="0.25">
      <c r="A96" s="35"/>
      <c r="B96" s="220"/>
      <c r="C96" s="80"/>
      <c r="D96" s="88"/>
      <c r="E96" s="41"/>
      <c r="F96" s="41"/>
      <c r="G96" s="41"/>
      <c r="H96" s="39"/>
      <c r="I96" s="41"/>
      <c r="J96" s="41"/>
      <c r="K96" s="41"/>
      <c r="L96" s="81"/>
    </row>
    <row r="97" spans="1:14" ht="5.0999999999999996" customHeight="1" x14ac:dyDescent="0.25">
      <c r="A97" s="35"/>
      <c r="B97" s="220"/>
      <c r="C97" s="80"/>
      <c r="D97" s="83"/>
      <c r="E97" s="49"/>
      <c r="F97" s="49"/>
      <c r="G97" s="49"/>
      <c r="H97" s="44"/>
      <c r="I97" s="49"/>
      <c r="J97" s="49"/>
      <c r="K97" s="49"/>
      <c r="L97" s="47"/>
    </row>
    <row r="98" spans="1:14" ht="15.9" customHeight="1" x14ac:dyDescent="0.25">
      <c r="A98" s="35"/>
      <c r="B98" s="220"/>
      <c r="C98" s="80"/>
      <c r="D98" s="89" t="s">
        <v>80</v>
      </c>
      <c r="E98" s="49"/>
      <c r="F98" s="132">
        <v>654654</v>
      </c>
      <c r="G98" s="49"/>
      <c r="H98" s="82" t="s">
        <v>82</v>
      </c>
      <c r="I98" s="49"/>
      <c r="J98" s="52" t="s">
        <v>46</v>
      </c>
      <c r="K98" s="49"/>
      <c r="L98" s="53" t="s">
        <v>45</v>
      </c>
    </row>
    <row r="99" spans="1:14" ht="5.0999999999999996" customHeight="1" x14ac:dyDescent="0.25">
      <c r="A99" s="35"/>
      <c r="B99" s="220"/>
      <c r="C99" s="80"/>
      <c r="D99" s="88"/>
      <c r="E99" s="41"/>
      <c r="F99" s="41"/>
      <c r="G99" s="41"/>
      <c r="H99" s="39"/>
      <c r="I99" s="41"/>
      <c r="J99" s="41"/>
      <c r="K99" s="41"/>
      <c r="L99" s="81"/>
    </row>
    <row r="100" spans="1:14" ht="5.0999999999999996" customHeight="1" x14ac:dyDescent="0.25">
      <c r="A100" s="35"/>
      <c r="B100" s="220"/>
      <c r="C100" s="80"/>
      <c r="D100" s="83"/>
      <c r="E100" s="49"/>
      <c r="F100" s="49"/>
      <c r="G100" s="49"/>
      <c r="H100" s="44"/>
      <c r="I100" s="49"/>
      <c r="J100" s="49"/>
      <c r="K100" s="49"/>
      <c r="L100" s="47"/>
    </row>
    <row r="101" spans="1:14" ht="15.9" customHeight="1" x14ac:dyDescent="0.25">
      <c r="A101" s="35"/>
      <c r="B101" s="220"/>
      <c r="C101" s="80"/>
      <c r="D101" s="89" t="s">
        <v>81</v>
      </c>
      <c r="E101" s="49"/>
      <c r="F101" s="132">
        <v>654654</v>
      </c>
      <c r="G101" s="49"/>
      <c r="H101" s="82" t="s">
        <v>82</v>
      </c>
      <c r="I101" s="49"/>
      <c r="J101" s="52" t="s">
        <v>46</v>
      </c>
      <c r="K101" s="49"/>
      <c r="L101" s="53" t="s">
        <v>45</v>
      </c>
    </row>
    <row r="102" spans="1:14" ht="5.0999999999999996" customHeight="1" x14ac:dyDescent="0.25">
      <c r="A102" s="35"/>
      <c r="B102" s="220"/>
      <c r="C102" s="80"/>
      <c r="D102" s="88"/>
      <c r="E102" s="41"/>
      <c r="F102" s="41"/>
      <c r="G102" s="41"/>
      <c r="H102" s="39"/>
      <c r="I102" s="41"/>
      <c r="J102" s="41"/>
      <c r="K102" s="41"/>
      <c r="L102" s="81"/>
    </row>
    <row r="103" spans="1:14" ht="5.0999999999999996" customHeight="1" x14ac:dyDescent="0.25">
      <c r="A103" s="35"/>
      <c r="B103" s="220"/>
      <c r="C103" s="92"/>
      <c r="D103" s="95"/>
      <c r="E103" s="49"/>
      <c r="F103" s="49"/>
      <c r="G103" s="49"/>
      <c r="H103" s="44"/>
      <c r="I103" s="49"/>
      <c r="J103" s="49"/>
      <c r="K103" s="49"/>
      <c r="L103" s="47"/>
    </row>
    <row r="104" spans="1:14" ht="15.9" customHeight="1" x14ac:dyDescent="0.25">
      <c r="A104" s="35"/>
      <c r="B104" s="220"/>
      <c r="C104" s="92"/>
      <c r="D104" s="89" t="s">
        <v>87</v>
      </c>
      <c r="E104" s="49"/>
      <c r="F104" s="154" t="s">
        <v>76</v>
      </c>
      <c r="G104" s="49"/>
      <c r="H104" s="94" t="s">
        <v>45</v>
      </c>
      <c r="I104" s="49"/>
      <c r="J104" s="52" t="s">
        <v>46</v>
      </c>
      <c r="K104" s="49"/>
      <c r="L104" s="53" t="s">
        <v>45</v>
      </c>
    </row>
    <row r="105" spans="1:14" ht="5.0999999999999996" customHeight="1" x14ac:dyDescent="0.25">
      <c r="A105" s="35"/>
      <c r="B105" s="220"/>
      <c r="C105" s="92"/>
      <c r="D105" s="88"/>
      <c r="E105" s="41"/>
      <c r="F105" s="41"/>
      <c r="G105" s="41"/>
      <c r="H105" s="39"/>
      <c r="I105" s="41"/>
      <c r="J105" s="41"/>
      <c r="K105" s="41"/>
      <c r="L105" s="93"/>
    </row>
    <row r="106" spans="1:14" ht="5.0999999999999996" customHeight="1" x14ac:dyDescent="0.25">
      <c r="A106" s="100"/>
      <c r="B106" s="220"/>
      <c r="C106" s="105"/>
      <c r="D106" s="108"/>
      <c r="E106" s="107"/>
      <c r="F106" s="107"/>
      <c r="G106" s="107"/>
      <c r="H106" s="104"/>
      <c r="I106" s="107"/>
      <c r="J106" s="107"/>
      <c r="K106" s="107"/>
      <c r="L106" s="106"/>
      <c r="M106" s="99"/>
      <c r="N106" s="99"/>
    </row>
    <row r="107" spans="1:14" ht="15.9" customHeight="1" x14ac:dyDescent="0.25">
      <c r="A107" s="100"/>
      <c r="B107" s="220"/>
      <c r="C107" s="105"/>
      <c r="D107" s="113" t="s">
        <v>89</v>
      </c>
      <c r="E107" s="107"/>
      <c r="F107" s="155">
        <v>6.5</v>
      </c>
      <c r="G107" s="107"/>
      <c r="H107" s="103" t="s">
        <v>90</v>
      </c>
      <c r="I107" s="107"/>
      <c r="J107" s="109" t="s">
        <v>76</v>
      </c>
      <c r="K107" s="107"/>
      <c r="L107" s="110" t="s">
        <v>45</v>
      </c>
      <c r="M107" s="99"/>
      <c r="N107" s="99"/>
    </row>
    <row r="108" spans="1:14" ht="5.0999999999999996" customHeight="1" x14ac:dyDescent="0.25">
      <c r="A108" s="100"/>
      <c r="B108" s="220"/>
      <c r="C108" s="105"/>
      <c r="D108" s="112"/>
      <c r="E108" s="102"/>
      <c r="F108" s="102"/>
      <c r="G108" s="102"/>
      <c r="H108" s="101"/>
      <c r="I108" s="102"/>
      <c r="J108" s="102"/>
      <c r="K108" s="102"/>
      <c r="L108" s="111"/>
      <c r="M108" s="99"/>
      <c r="N108" s="99"/>
    </row>
    <row r="109" spans="1:14" ht="5.0999999999999996" customHeight="1" x14ac:dyDescent="0.25">
      <c r="A109" s="100"/>
      <c r="B109" s="220"/>
      <c r="C109" s="105"/>
      <c r="D109" s="108"/>
      <c r="E109" s="107"/>
      <c r="F109" s="107"/>
      <c r="G109" s="107"/>
      <c r="H109" s="104"/>
      <c r="I109" s="107"/>
      <c r="J109" s="107"/>
      <c r="K109" s="107"/>
      <c r="L109" s="106"/>
      <c r="M109" s="99"/>
      <c r="N109" s="99"/>
    </row>
    <row r="110" spans="1:14" ht="15.9" customHeight="1" x14ac:dyDescent="0.25">
      <c r="A110" s="100"/>
      <c r="B110" s="220"/>
      <c r="C110" s="105"/>
      <c r="D110" s="113" t="s">
        <v>91</v>
      </c>
      <c r="E110" s="107"/>
      <c r="F110" s="155">
        <v>6.5</v>
      </c>
      <c r="G110" s="107"/>
      <c r="H110" s="103" t="s">
        <v>90</v>
      </c>
      <c r="I110" s="107"/>
      <c r="J110" s="109" t="s">
        <v>76</v>
      </c>
      <c r="K110" s="107"/>
      <c r="L110" s="110" t="s">
        <v>45</v>
      </c>
      <c r="M110" s="99"/>
      <c r="N110" s="99"/>
    </row>
    <row r="111" spans="1:14" ht="5.0999999999999996" customHeight="1" x14ac:dyDescent="0.25">
      <c r="A111" s="100"/>
      <c r="B111" s="220"/>
      <c r="C111" s="105"/>
      <c r="D111" s="112"/>
      <c r="E111" s="102"/>
      <c r="F111" s="102"/>
      <c r="G111" s="102"/>
      <c r="H111" s="101"/>
      <c r="I111" s="102"/>
      <c r="J111" s="102"/>
      <c r="K111" s="102"/>
      <c r="L111" s="111"/>
      <c r="M111" s="99"/>
      <c r="N111" s="99"/>
    </row>
    <row r="112" spans="1:14" ht="5.0999999999999996" customHeight="1" x14ac:dyDescent="0.25">
      <c r="A112" s="100"/>
      <c r="B112" s="220"/>
      <c r="C112" s="115"/>
      <c r="D112" s="116"/>
      <c r="E112" s="107"/>
      <c r="F112" s="107"/>
      <c r="G112" s="107"/>
      <c r="H112" s="104"/>
      <c r="I112" s="107"/>
      <c r="J112" s="107"/>
      <c r="K112" s="107"/>
      <c r="L112" s="106"/>
      <c r="M112" s="99"/>
      <c r="N112" s="99"/>
    </row>
    <row r="113" spans="1:14" ht="15.9" customHeight="1" x14ac:dyDescent="0.25">
      <c r="A113" s="100"/>
      <c r="B113" s="220"/>
      <c r="C113" s="115"/>
      <c r="D113" s="113" t="s">
        <v>22</v>
      </c>
      <c r="E113" s="107"/>
      <c r="F113" s="132">
        <v>654654</v>
      </c>
      <c r="G113" s="107"/>
      <c r="H113" s="118" t="s">
        <v>82</v>
      </c>
      <c r="I113" s="107"/>
      <c r="J113" s="109" t="s">
        <v>76</v>
      </c>
      <c r="K113" s="107"/>
      <c r="L113" s="110" t="s">
        <v>45</v>
      </c>
      <c r="M113" s="99"/>
      <c r="N113" s="99"/>
    </row>
    <row r="114" spans="1:14" ht="5.0999999999999996" customHeight="1" x14ac:dyDescent="0.25">
      <c r="A114" s="100"/>
      <c r="B114" s="220"/>
      <c r="C114" s="115"/>
      <c r="D114" s="112"/>
      <c r="E114" s="102"/>
      <c r="F114" s="102"/>
      <c r="G114" s="102"/>
      <c r="H114" s="101"/>
      <c r="I114" s="102"/>
      <c r="J114" s="102"/>
      <c r="K114" s="102"/>
      <c r="L114" s="117"/>
      <c r="M114" s="99"/>
      <c r="N114" s="99"/>
    </row>
    <row r="115" spans="1:14" s="99" customFormat="1" ht="5.0999999999999996" customHeight="1" x14ac:dyDescent="0.25">
      <c r="A115" s="100"/>
      <c r="B115" s="220"/>
      <c r="C115" s="128"/>
      <c r="D115" s="131"/>
      <c r="E115" s="107"/>
      <c r="F115" s="107"/>
      <c r="G115" s="107"/>
      <c r="H115" s="104"/>
      <c r="I115" s="107"/>
      <c r="J115" s="107"/>
      <c r="K115" s="107"/>
      <c r="L115" s="106"/>
    </row>
    <row r="116" spans="1:14" s="99" customFormat="1" ht="15.9" customHeight="1" x14ac:dyDescent="0.25">
      <c r="A116" s="100"/>
      <c r="B116" s="220"/>
      <c r="C116" s="128"/>
      <c r="D116" s="113" t="s">
        <v>98</v>
      </c>
      <c r="E116" s="107"/>
      <c r="F116" s="132">
        <v>654654</v>
      </c>
      <c r="G116" s="107"/>
      <c r="H116" s="130" t="s">
        <v>82</v>
      </c>
      <c r="I116" s="107"/>
      <c r="J116" s="109" t="s">
        <v>76</v>
      </c>
      <c r="K116" s="107"/>
      <c r="L116" s="110" t="s">
        <v>45</v>
      </c>
    </row>
    <row r="117" spans="1:14" s="99" customFormat="1" ht="5.0999999999999996" customHeight="1" x14ac:dyDescent="0.25">
      <c r="A117" s="100"/>
      <c r="B117" s="220"/>
      <c r="C117" s="128"/>
      <c r="D117" s="112"/>
      <c r="E117" s="102"/>
      <c r="F117" s="102"/>
      <c r="G117" s="102"/>
      <c r="H117" s="101"/>
      <c r="I117" s="102"/>
      <c r="J117" s="102"/>
      <c r="K117" s="102"/>
      <c r="L117" s="129"/>
    </row>
    <row r="118" spans="1:14" ht="5.0999999999999996" customHeight="1" x14ac:dyDescent="0.25">
      <c r="A118" s="100"/>
      <c r="B118" s="220"/>
      <c r="C118" s="158"/>
      <c r="D118" s="161"/>
      <c r="E118" s="107"/>
      <c r="F118" s="107"/>
      <c r="G118" s="107"/>
      <c r="H118" s="104"/>
      <c r="I118" s="107"/>
      <c r="J118" s="107"/>
      <c r="K118" s="107"/>
      <c r="L118" s="106"/>
      <c r="M118" s="99"/>
      <c r="N118" s="99"/>
    </row>
    <row r="119" spans="1:14" ht="15.9" customHeight="1" x14ac:dyDescent="0.25">
      <c r="A119" s="100"/>
      <c r="B119" s="220"/>
      <c r="C119" s="158"/>
      <c r="D119" s="113" t="s">
        <v>116</v>
      </c>
      <c r="E119" s="107"/>
      <c r="F119" s="171">
        <v>10000</v>
      </c>
      <c r="G119" s="107"/>
      <c r="H119" s="160" t="s">
        <v>45</v>
      </c>
      <c r="I119" s="107"/>
      <c r="J119" s="109" t="s">
        <v>46</v>
      </c>
      <c r="K119" s="107"/>
      <c r="L119" s="110" t="s">
        <v>45</v>
      </c>
      <c r="M119" s="99"/>
      <c r="N119" s="99"/>
    </row>
    <row r="120" spans="1:14" ht="5.0999999999999996" customHeight="1" x14ac:dyDescent="0.25">
      <c r="A120" s="100"/>
      <c r="B120" s="220"/>
      <c r="C120" s="158"/>
      <c r="D120" s="112"/>
      <c r="E120" s="102"/>
      <c r="F120" s="102"/>
      <c r="G120" s="102"/>
      <c r="H120" s="101"/>
      <c r="I120" s="102"/>
      <c r="J120" s="102"/>
      <c r="K120" s="102"/>
      <c r="L120" s="159"/>
      <c r="M120" s="99"/>
      <c r="N120" s="99"/>
    </row>
    <row r="121" spans="1:14" ht="5.0999999999999996" customHeight="1" x14ac:dyDescent="0.25">
      <c r="A121" s="100"/>
      <c r="B121" s="220"/>
      <c r="C121" s="166"/>
      <c r="D121" s="169"/>
      <c r="E121" s="107"/>
      <c r="F121" s="107"/>
      <c r="G121" s="107"/>
      <c r="H121" s="104"/>
      <c r="I121" s="107"/>
      <c r="J121" s="107"/>
      <c r="K121" s="107"/>
      <c r="L121" s="106"/>
      <c r="M121" s="99"/>
      <c r="N121" s="99"/>
    </row>
    <row r="122" spans="1:14" ht="15.9" customHeight="1" x14ac:dyDescent="0.25">
      <c r="A122" s="100"/>
      <c r="B122" s="220"/>
      <c r="C122" s="166"/>
      <c r="D122" s="113" t="s">
        <v>122</v>
      </c>
      <c r="E122" s="107"/>
      <c r="F122" s="154" t="s">
        <v>76</v>
      </c>
      <c r="G122" s="107"/>
      <c r="H122" s="168" t="s">
        <v>45</v>
      </c>
      <c r="I122" s="107"/>
      <c r="J122" s="109" t="s">
        <v>46</v>
      </c>
      <c r="K122" s="107"/>
      <c r="L122" s="110" t="s">
        <v>45</v>
      </c>
      <c r="M122" s="99"/>
      <c r="N122" s="99"/>
    </row>
    <row r="123" spans="1:14" ht="5.0999999999999996" customHeight="1" x14ac:dyDescent="0.25">
      <c r="A123" s="100"/>
      <c r="B123" s="220"/>
      <c r="C123" s="166"/>
      <c r="D123" s="112"/>
      <c r="E123" s="102"/>
      <c r="F123" s="102"/>
      <c r="G123" s="102"/>
      <c r="H123" s="101"/>
      <c r="I123" s="102"/>
      <c r="J123" s="102"/>
      <c r="K123" s="102"/>
      <c r="L123" s="167"/>
      <c r="M123" s="99"/>
      <c r="N123" s="99"/>
    </row>
    <row r="124" spans="1:14" ht="5.0999999999999996" customHeight="1" x14ac:dyDescent="0.25">
      <c r="A124" s="100"/>
      <c r="B124" s="220"/>
      <c r="C124" s="166"/>
      <c r="D124" s="169"/>
      <c r="E124" s="107"/>
      <c r="F124" s="107"/>
      <c r="G124" s="107"/>
      <c r="H124" s="104"/>
      <c r="I124" s="107"/>
      <c r="J124" s="107"/>
      <c r="K124" s="107"/>
      <c r="L124" s="106"/>
      <c r="M124" s="99"/>
      <c r="N124" s="99"/>
    </row>
    <row r="125" spans="1:14" ht="15.9" customHeight="1" x14ac:dyDescent="0.25">
      <c r="A125" s="100"/>
      <c r="B125" s="220"/>
      <c r="C125" s="166"/>
      <c r="D125" s="113" t="s">
        <v>123</v>
      </c>
      <c r="E125" s="107"/>
      <c r="F125" s="154" t="s">
        <v>76</v>
      </c>
      <c r="G125" s="107"/>
      <c r="H125" s="168" t="s">
        <v>45</v>
      </c>
      <c r="I125" s="107"/>
      <c r="J125" s="109" t="s">
        <v>46</v>
      </c>
      <c r="K125" s="107"/>
      <c r="L125" s="110" t="s">
        <v>45</v>
      </c>
      <c r="M125" s="99"/>
      <c r="N125" s="99"/>
    </row>
    <row r="126" spans="1:14" ht="5.0999999999999996" customHeight="1" x14ac:dyDescent="0.25">
      <c r="A126" s="100"/>
      <c r="B126" s="220"/>
      <c r="C126" s="166"/>
      <c r="D126" s="112"/>
      <c r="E126" s="102"/>
      <c r="F126" s="102"/>
      <c r="G126" s="102"/>
      <c r="H126" s="101"/>
      <c r="I126" s="102"/>
      <c r="J126" s="102"/>
      <c r="K126" s="102"/>
      <c r="L126" s="167"/>
      <c r="M126" s="99"/>
      <c r="N126" s="99"/>
    </row>
    <row r="127" spans="1:14" s="99" customFormat="1" ht="5.0999999999999996" customHeight="1" x14ac:dyDescent="0.25">
      <c r="A127" s="100"/>
      <c r="B127" s="220"/>
      <c r="C127" s="166"/>
      <c r="D127" s="169"/>
      <c r="E127" s="107"/>
      <c r="F127" s="107"/>
      <c r="G127" s="107"/>
      <c r="H127" s="104"/>
      <c r="I127" s="107"/>
      <c r="J127" s="107"/>
      <c r="K127" s="107"/>
      <c r="L127" s="106"/>
    </row>
    <row r="128" spans="1:14" s="99" customFormat="1" ht="15.75" customHeight="1" x14ac:dyDescent="0.25">
      <c r="A128" s="100"/>
      <c r="B128" s="220"/>
      <c r="C128" s="166"/>
      <c r="D128" s="113" t="s">
        <v>118</v>
      </c>
      <c r="E128" s="107"/>
      <c r="F128" s="132">
        <v>654654</v>
      </c>
      <c r="G128" s="107"/>
      <c r="H128" s="168" t="s">
        <v>45</v>
      </c>
      <c r="I128" s="107"/>
      <c r="J128" s="109" t="s">
        <v>46</v>
      </c>
      <c r="K128" s="107"/>
      <c r="L128" s="110" t="s">
        <v>45</v>
      </c>
    </row>
    <row r="129" spans="1:14" s="99" customFormat="1" ht="5.0999999999999996" customHeight="1" x14ac:dyDescent="0.25">
      <c r="A129" s="100"/>
      <c r="B129" s="220"/>
      <c r="C129" s="166"/>
      <c r="D129" s="112"/>
      <c r="E129" s="102"/>
      <c r="F129" s="102"/>
      <c r="G129" s="102"/>
      <c r="H129" s="101"/>
      <c r="I129" s="102"/>
      <c r="J129" s="102"/>
      <c r="K129" s="102"/>
      <c r="L129" s="167"/>
    </row>
    <row r="130" spans="1:14" s="99" customFormat="1" ht="5.0999999999999996" customHeight="1" x14ac:dyDescent="0.25">
      <c r="A130" s="100"/>
      <c r="B130" s="220"/>
      <c r="C130" s="172"/>
      <c r="D130" s="175"/>
      <c r="E130" s="107"/>
      <c r="F130" s="107"/>
      <c r="G130" s="107"/>
      <c r="H130" s="104"/>
      <c r="I130" s="107"/>
      <c r="J130" s="107"/>
      <c r="K130" s="107"/>
      <c r="L130" s="106"/>
    </row>
    <row r="131" spans="1:14" s="99" customFormat="1" ht="15.75" customHeight="1" x14ac:dyDescent="0.25">
      <c r="A131" s="100"/>
      <c r="B131" s="220"/>
      <c r="C131" s="172"/>
      <c r="D131" s="113" t="s">
        <v>85</v>
      </c>
      <c r="E131" s="107"/>
      <c r="F131" s="171">
        <v>10000</v>
      </c>
      <c r="G131" s="107"/>
      <c r="H131" s="174" t="s">
        <v>45</v>
      </c>
      <c r="I131" s="107"/>
      <c r="J131" s="109" t="s">
        <v>46</v>
      </c>
      <c r="K131" s="107"/>
      <c r="L131" s="110" t="s">
        <v>45</v>
      </c>
    </row>
    <row r="132" spans="1:14" s="99" customFormat="1" ht="5.0999999999999996" customHeight="1" x14ac:dyDescent="0.25">
      <c r="A132" s="100"/>
      <c r="B132" s="220"/>
      <c r="C132" s="172"/>
      <c r="D132" s="112"/>
      <c r="E132" s="102"/>
      <c r="F132" s="102"/>
      <c r="G132" s="102"/>
      <c r="H132" s="101"/>
      <c r="I132" s="102"/>
      <c r="J132" s="102"/>
      <c r="K132" s="102"/>
      <c r="L132" s="173"/>
    </row>
    <row r="133" spans="1:14" s="99" customFormat="1" ht="21.9" customHeight="1" x14ac:dyDescent="0.25">
      <c r="A133" s="35"/>
      <c r="B133" s="220"/>
      <c r="C133" s="45"/>
      <c r="D133" s="46"/>
      <c r="E133" s="46"/>
      <c r="F133" s="46"/>
      <c r="G133" s="46"/>
      <c r="H133" s="44"/>
      <c r="I133" s="46"/>
      <c r="J133" s="46"/>
      <c r="K133" s="46"/>
      <c r="L133" s="47"/>
      <c r="M133" s="34"/>
      <c r="N133" s="34"/>
    </row>
    <row r="134" spans="1:14" s="99" customFormat="1" ht="5.0999999999999996" customHeight="1" thickBot="1" x14ac:dyDescent="0.3">
      <c r="A134" s="35"/>
      <c r="B134" s="221"/>
      <c r="C134" s="58"/>
      <c r="D134" s="59"/>
      <c r="E134" s="59"/>
      <c r="F134" s="59"/>
      <c r="G134" s="59"/>
      <c r="H134" s="63"/>
      <c r="I134" s="59"/>
      <c r="J134" s="59"/>
      <c r="K134" s="59"/>
      <c r="L134" s="60"/>
      <c r="M134" s="34"/>
      <c r="N134" s="34"/>
    </row>
    <row r="135" spans="1:14" s="99" customFormat="1" ht="18" customHeight="1" x14ac:dyDescent="0.25">
      <c r="A135" s="35"/>
      <c r="B135" s="219" t="s">
        <v>43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7"/>
      <c r="M135" s="34"/>
      <c r="N135" s="34"/>
    </row>
    <row r="136" spans="1:14" s="99" customFormat="1" ht="17.100000000000001" customHeight="1" x14ac:dyDescent="0.25">
      <c r="A136" s="35"/>
      <c r="B136" s="220"/>
      <c r="C136" s="38"/>
      <c r="D136" s="39"/>
      <c r="E136" s="206" t="s">
        <v>40</v>
      </c>
      <c r="F136" s="207"/>
      <c r="G136" s="208"/>
      <c r="H136" s="37" t="s">
        <v>41</v>
      </c>
      <c r="I136" s="206" t="s">
        <v>42</v>
      </c>
      <c r="J136" s="207"/>
      <c r="K136" s="208"/>
      <c r="L136" s="48" t="s">
        <v>41</v>
      </c>
      <c r="M136" s="34"/>
      <c r="N136" s="34"/>
    </row>
    <row r="137" spans="1:14" s="99" customFormat="1" ht="5.0999999999999996" customHeight="1" x14ac:dyDescent="0.25">
      <c r="A137" s="35"/>
      <c r="B137" s="220"/>
      <c r="C137" s="216"/>
      <c r="D137" s="46"/>
      <c r="E137" s="49"/>
      <c r="F137" s="49"/>
      <c r="G137" s="49"/>
      <c r="H137" s="42"/>
      <c r="I137" s="49"/>
      <c r="J137" s="49"/>
      <c r="K137" s="49"/>
      <c r="L137" s="47"/>
      <c r="M137" s="34"/>
      <c r="N137" s="34"/>
    </row>
    <row r="138" spans="1:14" s="99" customFormat="1" ht="15.9" customHeight="1" x14ac:dyDescent="0.25">
      <c r="A138" s="35"/>
      <c r="B138" s="220"/>
      <c r="C138" s="217"/>
      <c r="D138" s="50" t="s">
        <v>51</v>
      </c>
      <c r="E138" s="49"/>
      <c r="F138" s="51">
        <v>10000</v>
      </c>
      <c r="G138" s="49"/>
      <c r="H138" s="43" t="s">
        <v>45</v>
      </c>
      <c r="I138" s="49"/>
      <c r="J138" s="52" t="s">
        <v>46</v>
      </c>
      <c r="K138" s="49"/>
      <c r="L138" s="53" t="s">
        <v>45</v>
      </c>
      <c r="M138" s="34"/>
      <c r="N138" s="34"/>
    </row>
    <row r="139" spans="1:14" s="99" customFormat="1" ht="5.0999999999999996" customHeight="1" x14ac:dyDescent="0.25">
      <c r="A139" s="35"/>
      <c r="B139" s="220"/>
      <c r="C139" s="218"/>
      <c r="D139" s="40"/>
      <c r="E139" s="41"/>
      <c r="F139" s="41"/>
      <c r="G139" s="41"/>
      <c r="H139" s="39"/>
      <c r="I139" s="41"/>
      <c r="J139" s="41"/>
      <c r="K139" s="41"/>
      <c r="L139" s="54"/>
      <c r="M139" s="34"/>
      <c r="N139" s="34"/>
    </row>
    <row r="140" spans="1:14" s="99" customFormat="1" ht="5.0999999999999996" customHeight="1" x14ac:dyDescent="0.25">
      <c r="A140" s="35"/>
      <c r="B140" s="220"/>
      <c r="C140" s="217"/>
      <c r="D140" s="46"/>
      <c r="E140" s="49"/>
      <c r="F140" s="49"/>
      <c r="G140" s="49"/>
      <c r="H140" s="44"/>
      <c r="I140" s="49"/>
      <c r="J140" s="49"/>
      <c r="K140" s="49"/>
      <c r="L140" s="47"/>
      <c r="M140" s="34"/>
      <c r="N140" s="34"/>
    </row>
    <row r="141" spans="1:14" s="99" customFormat="1" ht="15.9" customHeight="1" x14ac:dyDescent="0.25">
      <c r="A141" s="35"/>
      <c r="B141" s="220"/>
      <c r="C141" s="217"/>
      <c r="D141" s="50" t="s">
        <v>52</v>
      </c>
      <c r="E141" s="49"/>
      <c r="F141" s="86">
        <v>10000</v>
      </c>
      <c r="G141" s="49"/>
      <c r="H141" s="118" t="s">
        <v>95</v>
      </c>
      <c r="I141" s="49"/>
      <c r="J141" s="52" t="s">
        <v>46</v>
      </c>
      <c r="K141" s="49"/>
      <c r="L141" s="53" t="s">
        <v>45</v>
      </c>
      <c r="M141" s="34"/>
      <c r="N141" s="34"/>
    </row>
    <row r="142" spans="1:14" s="99" customFormat="1" ht="5.0999999999999996" customHeight="1" x14ac:dyDescent="0.25">
      <c r="A142" s="35"/>
      <c r="B142" s="220"/>
      <c r="C142" s="218"/>
      <c r="D142" s="40"/>
      <c r="E142" s="41"/>
      <c r="F142" s="41"/>
      <c r="G142" s="41"/>
      <c r="H142" s="39"/>
      <c r="I142" s="41"/>
      <c r="J142" s="41"/>
      <c r="K142" s="41"/>
      <c r="L142" s="54"/>
      <c r="M142" s="34"/>
      <c r="N142" s="34"/>
    </row>
    <row r="143" spans="1:14" s="99" customFormat="1" ht="5.0999999999999996" customHeight="1" x14ac:dyDescent="0.25">
      <c r="A143" s="35"/>
      <c r="B143" s="220"/>
      <c r="C143" s="217"/>
      <c r="D143" s="46"/>
      <c r="E143" s="49"/>
      <c r="F143" s="49"/>
      <c r="G143" s="49"/>
      <c r="H143" s="44"/>
      <c r="I143" s="49"/>
      <c r="J143" s="49"/>
      <c r="K143" s="49"/>
      <c r="L143" s="47"/>
      <c r="M143" s="34"/>
      <c r="N143" s="34"/>
    </row>
    <row r="144" spans="1:14" s="99" customFormat="1" ht="15.9" customHeight="1" x14ac:dyDescent="0.25">
      <c r="A144" s="35"/>
      <c r="B144" s="220"/>
      <c r="C144" s="217"/>
      <c r="D144" s="50" t="s">
        <v>53</v>
      </c>
      <c r="E144" s="49"/>
      <c r="F144" s="51">
        <v>10000</v>
      </c>
      <c r="G144" s="49"/>
      <c r="H144" s="43" t="s">
        <v>45</v>
      </c>
      <c r="I144" s="49"/>
      <c r="J144" s="52" t="s">
        <v>46</v>
      </c>
      <c r="K144" s="49"/>
      <c r="L144" s="53" t="s">
        <v>45</v>
      </c>
      <c r="M144" s="34"/>
      <c r="N144" s="34"/>
    </row>
    <row r="145" spans="1:14" s="99" customFormat="1" ht="5.0999999999999996" customHeight="1" x14ac:dyDescent="0.25">
      <c r="A145" s="35"/>
      <c r="B145" s="220"/>
      <c r="C145" s="218"/>
      <c r="D145" s="40"/>
      <c r="E145" s="41"/>
      <c r="F145" s="41"/>
      <c r="G145" s="41"/>
      <c r="H145" s="39"/>
      <c r="I145" s="41"/>
      <c r="J145" s="41"/>
      <c r="K145" s="41"/>
      <c r="L145" s="54"/>
      <c r="M145" s="34"/>
      <c r="N145" s="34"/>
    </row>
    <row r="146" spans="1:14" s="99" customFormat="1" ht="5.0999999999999996" customHeight="1" x14ac:dyDescent="0.25">
      <c r="A146" s="35"/>
      <c r="B146" s="220"/>
      <c r="C146" s="217"/>
      <c r="D146" s="46"/>
      <c r="E146" s="49"/>
      <c r="F146" s="49"/>
      <c r="G146" s="49"/>
      <c r="H146" s="44"/>
      <c r="I146" s="49"/>
      <c r="J146" s="49"/>
      <c r="K146" s="49"/>
      <c r="L146" s="47"/>
      <c r="M146" s="34"/>
      <c r="N146" s="34"/>
    </row>
    <row r="147" spans="1:14" s="99" customFormat="1" ht="15.9" customHeight="1" x14ac:dyDescent="0.25">
      <c r="A147" s="35"/>
      <c r="B147" s="220"/>
      <c r="C147" s="217"/>
      <c r="D147" s="50" t="s">
        <v>54</v>
      </c>
      <c r="E147" s="49"/>
      <c r="F147" s="86">
        <v>10000</v>
      </c>
      <c r="G147" s="49"/>
      <c r="H147" s="118" t="s">
        <v>95</v>
      </c>
      <c r="I147" s="49"/>
      <c r="J147" s="52" t="s">
        <v>46</v>
      </c>
      <c r="K147" s="49"/>
      <c r="L147" s="53" t="s">
        <v>45</v>
      </c>
      <c r="M147" s="34"/>
      <c r="N147" s="34"/>
    </row>
    <row r="148" spans="1:14" s="99" customFormat="1" ht="5.0999999999999996" customHeight="1" x14ac:dyDescent="0.25">
      <c r="A148" s="35"/>
      <c r="B148" s="220"/>
      <c r="C148" s="218"/>
      <c r="D148" s="40"/>
      <c r="E148" s="41"/>
      <c r="F148" s="41"/>
      <c r="G148" s="41"/>
      <c r="H148" s="39"/>
      <c r="I148" s="41"/>
      <c r="J148" s="41"/>
      <c r="K148" s="41"/>
      <c r="L148" s="54"/>
      <c r="M148" s="34"/>
      <c r="N148" s="34"/>
    </row>
    <row r="149" spans="1:14" s="99" customFormat="1" ht="5.0999999999999996" customHeight="1" x14ac:dyDescent="0.25">
      <c r="A149" s="35"/>
      <c r="B149" s="220"/>
      <c r="C149" s="217"/>
      <c r="D149" s="46"/>
      <c r="E149" s="49"/>
      <c r="F149" s="49"/>
      <c r="G149" s="49"/>
      <c r="H149" s="44"/>
      <c r="I149" s="49"/>
      <c r="J149" s="49"/>
      <c r="K149" s="49"/>
      <c r="L149" s="47"/>
      <c r="M149" s="34"/>
      <c r="N149" s="34"/>
    </row>
    <row r="150" spans="1:14" s="99" customFormat="1" ht="15.9" customHeight="1" x14ac:dyDescent="0.25">
      <c r="A150" s="35"/>
      <c r="B150" s="220"/>
      <c r="C150" s="217"/>
      <c r="D150" s="50" t="s">
        <v>55</v>
      </c>
      <c r="E150" s="49"/>
      <c r="F150" s="90">
        <v>10000</v>
      </c>
      <c r="G150" s="49"/>
      <c r="H150" s="43" t="s">
        <v>45</v>
      </c>
      <c r="I150" s="49"/>
      <c r="J150" s="52" t="s">
        <v>46</v>
      </c>
      <c r="K150" s="49"/>
      <c r="L150" s="53" t="s">
        <v>45</v>
      </c>
      <c r="M150" s="34"/>
      <c r="N150" s="34"/>
    </row>
    <row r="151" spans="1:14" s="99" customFormat="1" ht="5.0999999999999996" customHeight="1" x14ac:dyDescent="0.25">
      <c r="A151" s="35"/>
      <c r="B151" s="220"/>
      <c r="C151" s="218"/>
      <c r="D151" s="40"/>
      <c r="E151" s="41"/>
      <c r="F151" s="41"/>
      <c r="G151" s="41"/>
      <c r="H151" s="39"/>
      <c r="I151" s="41"/>
      <c r="J151" s="41"/>
      <c r="K151" s="41"/>
      <c r="L151" s="54"/>
      <c r="M151" s="34"/>
      <c r="N151" s="34"/>
    </row>
    <row r="152" spans="1:14" s="99" customFormat="1" ht="5.0999999999999996" customHeight="1" x14ac:dyDescent="0.25">
      <c r="A152" s="35"/>
      <c r="B152" s="220"/>
      <c r="C152" s="217"/>
      <c r="D152" s="46"/>
      <c r="E152" s="49"/>
      <c r="F152" s="49"/>
      <c r="G152" s="49"/>
      <c r="H152" s="44"/>
      <c r="I152" s="49"/>
      <c r="J152" s="49"/>
      <c r="K152" s="49"/>
      <c r="L152" s="47"/>
      <c r="M152" s="34"/>
      <c r="N152" s="34"/>
    </row>
    <row r="153" spans="1:14" s="99" customFormat="1" ht="15.9" customHeight="1" x14ac:dyDescent="0.25">
      <c r="A153" s="35"/>
      <c r="B153" s="220"/>
      <c r="C153" s="217"/>
      <c r="D153" s="50" t="s">
        <v>56</v>
      </c>
      <c r="E153" s="49"/>
      <c r="F153" s="49"/>
      <c r="G153" s="49"/>
      <c r="H153" s="44"/>
      <c r="I153" s="49"/>
      <c r="J153" s="49"/>
      <c r="K153" s="49"/>
      <c r="L153" s="47"/>
      <c r="M153" s="34"/>
      <c r="N153" s="34"/>
    </row>
    <row r="154" spans="1:14" s="99" customFormat="1" ht="5.0999999999999996" customHeight="1" x14ac:dyDescent="0.25">
      <c r="A154" s="100"/>
      <c r="B154" s="220"/>
      <c r="C154" s="172"/>
      <c r="D154" s="175"/>
      <c r="E154" s="107"/>
      <c r="F154" s="107"/>
      <c r="G154" s="107"/>
      <c r="H154" s="104"/>
      <c r="I154" s="107"/>
      <c r="J154" s="107"/>
      <c r="K154" s="107"/>
      <c r="L154" s="106"/>
    </row>
    <row r="155" spans="1:14" s="99" customFormat="1" ht="15.75" customHeight="1" x14ac:dyDescent="0.25">
      <c r="A155" s="100"/>
      <c r="B155" s="220"/>
      <c r="C155" s="172"/>
      <c r="D155" s="113" t="s">
        <v>125</v>
      </c>
      <c r="E155" s="107"/>
      <c r="F155" s="192">
        <v>10000</v>
      </c>
      <c r="G155" s="107"/>
      <c r="H155" s="174" t="s">
        <v>45</v>
      </c>
      <c r="I155" s="107"/>
      <c r="J155" s="109" t="s">
        <v>46</v>
      </c>
      <c r="K155" s="107"/>
      <c r="L155" s="110" t="s">
        <v>45</v>
      </c>
    </row>
    <row r="156" spans="1:14" s="99" customFormat="1" ht="5.0999999999999996" customHeight="1" x14ac:dyDescent="0.25">
      <c r="A156" s="100"/>
      <c r="B156" s="220"/>
      <c r="C156" s="172"/>
      <c r="D156" s="112"/>
      <c r="E156" s="102"/>
      <c r="F156" s="102"/>
      <c r="G156" s="102"/>
      <c r="H156" s="101"/>
      <c r="I156" s="102"/>
      <c r="J156" s="102"/>
      <c r="K156" s="102"/>
      <c r="L156" s="173"/>
    </row>
    <row r="157" spans="1:14" ht="21.9" customHeight="1" x14ac:dyDescent="0.25">
      <c r="A157" s="35"/>
      <c r="B157" s="220"/>
      <c r="C157" s="45"/>
      <c r="D157" s="46"/>
      <c r="E157" s="46"/>
      <c r="F157" s="46"/>
      <c r="G157" s="46"/>
      <c r="H157" s="44"/>
      <c r="I157" s="46"/>
      <c r="J157" s="46"/>
      <c r="K157" s="46"/>
      <c r="L157" s="47"/>
    </row>
    <row r="158" spans="1:14" ht="5.0999999999999996" customHeight="1" thickBot="1" x14ac:dyDescent="0.3">
      <c r="A158" s="35"/>
      <c r="B158" s="221"/>
      <c r="C158" s="58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4" ht="24.6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4" ht="14.4" thickBot="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28.35" customHeight="1" x14ac:dyDescent="0.25">
      <c r="A161" s="35"/>
      <c r="B161" s="223" t="s">
        <v>57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5"/>
    </row>
    <row r="162" spans="1:12" ht="28.35" customHeight="1" x14ac:dyDescent="0.25">
      <c r="A162" s="35"/>
      <c r="B162" s="226"/>
      <c r="C162" s="227"/>
      <c r="D162" s="227"/>
      <c r="E162" s="227"/>
      <c r="F162" s="227"/>
      <c r="G162" s="227"/>
      <c r="H162" s="227"/>
      <c r="I162" s="227"/>
      <c r="J162" s="227"/>
      <c r="K162" s="227"/>
      <c r="L162" s="228"/>
    </row>
    <row r="163" spans="1:12" ht="21.9" customHeight="1" x14ac:dyDescent="0.25">
      <c r="A163" s="35"/>
      <c r="B163" s="219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7"/>
    </row>
    <row r="164" spans="1:12" ht="18" customHeight="1" x14ac:dyDescent="0.25">
      <c r="A164" s="35"/>
      <c r="B164" s="220"/>
      <c r="C164" s="38"/>
      <c r="D164" s="39"/>
      <c r="E164" s="206" t="s">
        <v>40</v>
      </c>
      <c r="F164" s="207"/>
      <c r="G164" s="208"/>
      <c r="H164" s="37" t="s">
        <v>41</v>
      </c>
      <c r="I164" s="206" t="s">
        <v>42</v>
      </c>
      <c r="J164" s="207"/>
      <c r="K164" s="208"/>
      <c r="L164" s="48" t="s">
        <v>41</v>
      </c>
    </row>
    <row r="165" spans="1:12" ht="5.0999999999999996" customHeight="1" x14ac:dyDescent="0.25">
      <c r="A165" s="35"/>
      <c r="B165" s="220"/>
      <c r="C165" s="216"/>
      <c r="D165" s="46"/>
      <c r="E165" s="49"/>
      <c r="F165" s="49"/>
      <c r="G165" s="49"/>
      <c r="H165" s="42"/>
      <c r="I165" s="49"/>
      <c r="J165" s="49"/>
      <c r="K165" s="49"/>
      <c r="L165" s="47"/>
    </row>
    <row r="166" spans="1:12" ht="15.9" customHeight="1" x14ac:dyDescent="0.25">
      <c r="A166" s="35"/>
      <c r="B166" s="220"/>
      <c r="C166" s="217"/>
      <c r="D166" s="50" t="s">
        <v>58</v>
      </c>
      <c r="E166" s="49"/>
      <c r="F166" s="78">
        <v>10000</v>
      </c>
      <c r="G166" s="75"/>
      <c r="H166" s="43" t="s">
        <v>45</v>
      </c>
      <c r="I166" s="49"/>
      <c r="J166" s="79" t="s">
        <v>46</v>
      </c>
      <c r="K166" s="49"/>
      <c r="L166" s="53" t="s">
        <v>69</v>
      </c>
    </row>
    <row r="167" spans="1:12" ht="5.0999999999999996" customHeight="1" x14ac:dyDescent="0.25">
      <c r="A167" s="35"/>
      <c r="B167" s="220"/>
      <c r="C167" s="218"/>
      <c r="D167" s="40"/>
      <c r="E167" s="41"/>
      <c r="F167" s="41"/>
      <c r="G167" s="41"/>
      <c r="H167" s="39"/>
      <c r="I167" s="41"/>
      <c r="J167" s="41"/>
      <c r="K167" s="41"/>
      <c r="L167" s="54"/>
    </row>
    <row r="168" spans="1:12" ht="5.0999999999999996" customHeight="1" x14ac:dyDescent="0.25">
      <c r="A168" s="35"/>
      <c r="B168" s="220"/>
      <c r="C168" s="217"/>
      <c r="D168" s="46"/>
      <c r="E168" s="49"/>
      <c r="F168" s="77"/>
      <c r="G168" s="49"/>
      <c r="H168" s="44"/>
      <c r="I168" s="49"/>
      <c r="J168" s="49"/>
      <c r="K168" s="49"/>
      <c r="L168" s="47"/>
    </row>
    <row r="169" spans="1:12" ht="15.9" customHeight="1" x14ac:dyDescent="0.25">
      <c r="A169" s="35"/>
      <c r="B169" s="220"/>
      <c r="C169" s="217"/>
      <c r="D169" s="50" t="s">
        <v>59</v>
      </c>
      <c r="E169" s="49"/>
      <c r="F169" s="74">
        <v>10000</v>
      </c>
      <c r="G169" s="75"/>
      <c r="H169" s="43" t="s">
        <v>45</v>
      </c>
      <c r="I169" s="49"/>
      <c r="J169" s="79" t="s">
        <v>46</v>
      </c>
      <c r="K169" s="49"/>
      <c r="L169" s="53" t="s">
        <v>69</v>
      </c>
    </row>
    <row r="170" spans="1:12" ht="5.0999999999999996" customHeight="1" x14ac:dyDescent="0.25">
      <c r="A170" s="35"/>
      <c r="B170" s="239"/>
      <c r="C170" s="218"/>
      <c r="D170" s="40"/>
      <c r="E170" s="41"/>
      <c r="F170" s="41"/>
      <c r="G170" s="41"/>
      <c r="H170" s="39"/>
      <c r="I170" s="41"/>
      <c r="J170" s="41"/>
      <c r="K170" s="41"/>
      <c r="L170" s="54"/>
    </row>
    <row r="171" spans="1:12" ht="21.9" customHeight="1" x14ac:dyDescent="0.25">
      <c r="A171" s="35"/>
      <c r="B171" s="219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7"/>
    </row>
    <row r="172" spans="1:12" ht="18" customHeight="1" x14ac:dyDescent="0.25">
      <c r="A172" s="35"/>
      <c r="B172" s="220"/>
      <c r="C172" s="38"/>
      <c r="D172" s="39"/>
      <c r="E172" s="206" t="s">
        <v>40</v>
      </c>
      <c r="F172" s="207"/>
      <c r="G172" s="208"/>
      <c r="H172" s="37" t="s">
        <v>41</v>
      </c>
      <c r="I172" s="206" t="s">
        <v>42</v>
      </c>
      <c r="J172" s="207"/>
      <c r="K172" s="208"/>
      <c r="L172" s="48" t="s">
        <v>41</v>
      </c>
    </row>
    <row r="173" spans="1:12" ht="5.0999999999999996" customHeight="1" x14ac:dyDescent="0.25">
      <c r="A173" s="35"/>
      <c r="B173" s="220"/>
      <c r="C173" s="216"/>
      <c r="D173" s="46"/>
      <c r="E173" s="49"/>
      <c r="F173" s="77"/>
      <c r="G173" s="49"/>
      <c r="H173" s="42"/>
      <c r="I173" s="49"/>
      <c r="J173" s="49"/>
      <c r="K173" s="49"/>
      <c r="L173" s="47"/>
    </row>
    <row r="174" spans="1:12" ht="15.9" customHeight="1" x14ac:dyDescent="0.25">
      <c r="A174" s="35"/>
      <c r="B174" s="220"/>
      <c r="C174" s="217"/>
      <c r="D174" s="50" t="s">
        <v>58</v>
      </c>
      <c r="E174" s="49"/>
      <c r="F174" s="76">
        <v>10000</v>
      </c>
      <c r="G174" s="75"/>
      <c r="H174" s="43" t="s">
        <v>45</v>
      </c>
      <c r="I174" s="49"/>
      <c r="J174" s="84" t="s">
        <v>46</v>
      </c>
      <c r="K174" s="49"/>
      <c r="L174" s="53" t="s">
        <v>69</v>
      </c>
    </row>
    <row r="175" spans="1:12" ht="5.0999999999999996" customHeight="1" x14ac:dyDescent="0.25">
      <c r="A175" s="35"/>
      <c r="B175" s="220"/>
      <c r="C175" s="218"/>
      <c r="D175" s="40"/>
      <c r="E175" s="41"/>
      <c r="F175" s="41"/>
      <c r="G175" s="41"/>
      <c r="H175" s="39"/>
      <c r="I175" s="41"/>
      <c r="J175" s="41"/>
      <c r="K175" s="41"/>
      <c r="L175" s="54"/>
    </row>
    <row r="176" spans="1:12" ht="5.0999999999999996" customHeight="1" x14ac:dyDescent="0.25">
      <c r="A176" s="35"/>
      <c r="B176" s="220"/>
      <c r="C176" s="217"/>
      <c r="D176" s="46"/>
      <c r="E176" s="49"/>
      <c r="F176" s="49"/>
      <c r="G176" s="49"/>
      <c r="H176" s="44"/>
      <c r="I176" s="49"/>
      <c r="J176" s="49"/>
      <c r="K176" s="49"/>
      <c r="L176" s="47"/>
    </row>
    <row r="177" spans="1:12" ht="15.9" customHeight="1" x14ac:dyDescent="0.25">
      <c r="A177" s="35"/>
      <c r="B177" s="220"/>
      <c r="C177" s="217"/>
      <c r="D177" s="50" t="s">
        <v>59</v>
      </c>
      <c r="E177" s="49"/>
      <c r="F177" s="74">
        <v>10000</v>
      </c>
      <c r="G177" s="75"/>
      <c r="H177" s="43" t="s">
        <v>45</v>
      </c>
      <c r="I177" s="49"/>
      <c r="J177" s="84" t="s">
        <v>46</v>
      </c>
      <c r="K177" s="49"/>
      <c r="L177" s="53" t="s">
        <v>69</v>
      </c>
    </row>
    <row r="178" spans="1:12" ht="5.0999999999999996" customHeight="1" thickBot="1" x14ac:dyDescent="0.3">
      <c r="A178" s="35"/>
      <c r="B178" s="221"/>
      <c r="C178" s="234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28.35" customHeight="1" x14ac:dyDescent="0.25">
      <c r="A181" s="35"/>
      <c r="B181" s="235" t="s">
        <v>60</v>
      </c>
      <c r="C181" s="236"/>
      <c r="D181" s="236"/>
      <c r="E181" s="236"/>
      <c r="F181" s="236"/>
      <c r="G181" s="236"/>
      <c r="H181" s="236"/>
      <c r="I181" s="236"/>
      <c r="J181" s="236"/>
      <c r="K181" s="236"/>
      <c r="L181" s="237"/>
    </row>
    <row r="182" spans="1:12" ht="18" customHeight="1" x14ac:dyDescent="0.25">
      <c r="A182" s="35"/>
      <c r="B182" s="230"/>
      <c r="C182" s="46"/>
      <c r="D182" s="46"/>
      <c r="E182" s="46"/>
      <c r="F182" s="46"/>
      <c r="G182" s="46"/>
      <c r="H182" s="46"/>
      <c r="I182" s="46"/>
      <c r="J182" s="46"/>
      <c r="K182" s="46"/>
      <c r="L182" s="44"/>
    </row>
    <row r="183" spans="1:12" ht="17.100000000000001" customHeight="1" x14ac:dyDescent="0.25">
      <c r="A183" s="35"/>
      <c r="B183" s="230"/>
      <c r="C183" s="38"/>
      <c r="D183" s="39"/>
      <c r="E183" s="206" t="s">
        <v>42</v>
      </c>
      <c r="F183" s="207"/>
      <c r="G183" s="208"/>
      <c r="H183" s="206" t="s">
        <v>41</v>
      </c>
      <c r="I183" s="207"/>
      <c r="J183" s="207"/>
      <c r="K183" s="207"/>
      <c r="L183" s="208"/>
    </row>
    <row r="184" spans="1:12" ht="5.0999999999999996" customHeight="1" x14ac:dyDescent="0.25">
      <c r="A184" s="35"/>
      <c r="B184" s="230"/>
      <c r="C184" s="216"/>
      <c r="D184" s="46"/>
      <c r="E184" s="49"/>
      <c r="F184" s="49"/>
      <c r="G184" s="49"/>
      <c r="H184" s="46"/>
      <c r="I184" s="46"/>
      <c r="J184" s="46"/>
      <c r="K184" s="46"/>
      <c r="L184" s="44"/>
    </row>
    <row r="185" spans="1:12" ht="15.75" customHeight="1" x14ac:dyDescent="0.25">
      <c r="A185" s="35"/>
      <c r="B185" s="230"/>
      <c r="C185" s="217"/>
      <c r="D185" s="50" t="s">
        <v>44</v>
      </c>
      <c r="E185" s="49"/>
      <c r="F185" s="52" t="s">
        <v>46</v>
      </c>
      <c r="G185" s="49"/>
      <c r="H185" s="232" t="s">
        <v>45</v>
      </c>
      <c r="I185" s="232"/>
      <c r="J185" s="232"/>
      <c r="K185" s="232"/>
      <c r="L185" s="233"/>
    </row>
    <row r="186" spans="1:12" ht="5.0999999999999996" customHeight="1" x14ac:dyDescent="0.25">
      <c r="A186" s="35"/>
      <c r="B186" s="230"/>
      <c r="C186" s="218"/>
      <c r="D186" s="40"/>
      <c r="E186" s="41"/>
      <c r="F186" s="41"/>
      <c r="G186" s="41"/>
      <c r="H186" s="40"/>
      <c r="I186" s="40"/>
      <c r="J186" s="40"/>
      <c r="K186" s="40"/>
      <c r="L186" s="39"/>
    </row>
    <row r="187" spans="1:12" ht="5.0999999999999996" customHeight="1" x14ac:dyDescent="0.25">
      <c r="A187" s="35"/>
      <c r="B187" s="230"/>
      <c r="C187" s="217"/>
      <c r="D187" s="46"/>
      <c r="E187" s="49"/>
      <c r="F187" s="49"/>
      <c r="G187" s="49"/>
      <c r="H187" s="46"/>
      <c r="I187" s="46"/>
      <c r="J187" s="46"/>
      <c r="K187" s="46"/>
      <c r="L187" s="44"/>
    </row>
    <row r="188" spans="1:12" ht="15.75" customHeight="1" x14ac:dyDescent="0.25">
      <c r="A188" s="35"/>
      <c r="B188" s="230"/>
      <c r="C188" s="217"/>
      <c r="D188" s="50" t="s">
        <v>61</v>
      </c>
      <c r="E188" s="49"/>
      <c r="F188" s="49"/>
      <c r="G188" s="49"/>
      <c r="H188" s="46"/>
      <c r="I188" s="46"/>
      <c r="J188" s="46"/>
      <c r="K188" s="46"/>
      <c r="L188" s="44"/>
    </row>
    <row r="189" spans="1:12" ht="21.9" customHeight="1" x14ac:dyDescent="0.25">
      <c r="A189" s="35"/>
      <c r="B189" s="230"/>
      <c r="C189" s="45"/>
      <c r="D189" s="46"/>
      <c r="E189" s="46"/>
      <c r="F189" s="46"/>
      <c r="G189" s="46"/>
      <c r="H189" s="46"/>
      <c r="I189" s="46"/>
      <c r="J189" s="46"/>
      <c r="K189" s="46"/>
      <c r="L189" s="44"/>
    </row>
    <row r="190" spans="1:12" ht="5.0999999999999996" customHeight="1" x14ac:dyDescent="0.25">
      <c r="A190" s="35"/>
      <c r="B190" s="231"/>
      <c r="C190" s="65"/>
      <c r="D190" s="40"/>
      <c r="E190" s="40"/>
      <c r="F190" s="40"/>
      <c r="G190" s="40"/>
      <c r="H190" s="40"/>
      <c r="I190" s="40"/>
      <c r="J190" s="40"/>
      <c r="K190" s="40"/>
      <c r="L190" s="39"/>
    </row>
    <row r="191" spans="1:12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28.35" customHeigh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28.35" customHeigh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8" customHeigh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7.100000000000001" customHeigh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5.0999999999999996" customHeigh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O7:O19"/>
    <mergeCell ref="O22:O29"/>
    <mergeCell ref="O33:O39"/>
    <mergeCell ref="C184:C186"/>
    <mergeCell ref="C187:C188"/>
    <mergeCell ref="E183:G183"/>
    <mergeCell ref="H183:L183"/>
    <mergeCell ref="B161:L161"/>
    <mergeCell ref="B162:L162"/>
    <mergeCell ref="C165:C167"/>
    <mergeCell ref="C168:C170"/>
    <mergeCell ref="E164:G164"/>
    <mergeCell ref="I164:K164"/>
    <mergeCell ref="B163:B170"/>
    <mergeCell ref="C59:C61"/>
    <mergeCell ref="C62:C64"/>
    <mergeCell ref="H185:L185"/>
    <mergeCell ref="C173:C175"/>
    <mergeCell ref="C176:C178"/>
    <mergeCell ref="E172:G172"/>
    <mergeCell ref="I172:K172"/>
    <mergeCell ref="B181:L181"/>
    <mergeCell ref="C146:C148"/>
    <mergeCell ref="C65:C67"/>
    <mergeCell ref="C68:C70"/>
    <mergeCell ref="C71:C72"/>
    <mergeCell ref="B182:B190"/>
    <mergeCell ref="B171:B178"/>
    <mergeCell ref="C143:C145"/>
    <mergeCell ref="C137:C139"/>
    <mergeCell ref="C140:C142"/>
    <mergeCell ref="C152:C153"/>
    <mergeCell ref="E136:G136"/>
    <mergeCell ref="I136:K136"/>
    <mergeCell ref="E55:G55"/>
    <mergeCell ref="C56:C58"/>
    <mergeCell ref="I30:K30"/>
    <mergeCell ref="B52:L52"/>
    <mergeCell ref="B53:L53"/>
    <mergeCell ref="B28:B48"/>
    <mergeCell ref="D37:D38"/>
    <mergeCell ref="C31:C33"/>
    <mergeCell ref="C34:C36"/>
    <mergeCell ref="C37:C38"/>
    <mergeCell ref="E30:G30"/>
    <mergeCell ref="B54:B134"/>
    <mergeCell ref="B135:B158"/>
    <mergeCell ref="C149:C151"/>
    <mergeCell ref="I55:K55"/>
    <mergeCell ref="B1:L1"/>
    <mergeCell ref="B5:L5"/>
    <mergeCell ref="B6:L6"/>
    <mergeCell ref="C10:C12"/>
    <mergeCell ref="C13:C15"/>
    <mergeCell ref="C16:C17"/>
    <mergeCell ref="E9:G9"/>
    <mergeCell ref="I9:K9"/>
    <mergeCell ref="B7:B27"/>
    <mergeCell ref="D16:D17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49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4149" r:id="rId4" name="cbApplyPageHeaderFormatting"/>
      </mc:Fallback>
    </mc:AlternateContent>
    <mc:AlternateContent xmlns:mc="http://schemas.openxmlformats.org/markup-compatibility/2006">
      <mc:Choice Requires="x14">
        <control shapeId="4141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4141" r:id="rId6" name="cbApplyOddEvenFormatting"/>
      </mc:Fallback>
    </mc:AlternateContent>
    <mc:AlternateContent xmlns:mc="http://schemas.openxmlformats.org/markup-compatibility/2006">
      <mc:Choice Requires="x14">
        <control shapeId="4123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8" name="cbApplyMemberFormatting"/>
      </mc:Fallback>
    </mc:AlternateContent>
    <mc:AlternateContent xmlns:mc="http://schemas.openxmlformats.org/markup-compatibility/2006">
      <mc:Choice Requires="x14">
        <control shapeId="4097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10" name="cbApplyLevel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198120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45720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45720</xdr:rowOff>
              </from>
              <to>
                <xdr:col>2</xdr:col>
                <xdr:colOff>1021080</xdr:colOff>
                <xdr:row>153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132</xdr:row>
                <xdr:rowOff>22860</xdr:rowOff>
              </from>
              <to>
                <xdr:col>3</xdr:col>
                <xdr:colOff>4290060</xdr:colOff>
                <xdr:row>132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2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126</xdr:row>
                <xdr:rowOff>45720</xdr:rowOff>
              </from>
              <to>
                <xdr:col>13</xdr:col>
                <xdr:colOff>266700</xdr:colOff>
                <xdr:row>127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130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3160"/>
  <sheetViews>
    <sheetView showGridLines="0" showRowColHeaders="0" tabSelected="1" topLeftCell="L38" zoomScale="70" zoomScaleNormal="70" workbookViewId="0">
      <selection activeCell="AB52" sqref="AB52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7.6640625" hidden="1" customWidth="1" outlineLevel="1"/>
    <col min="4" max="4" width="21.6640625" hidden="1" customWidth="1" outlineLevel="1"/>
    <col min="5" max="6" width="15.6640625" hidden="1" customWidth="1" outlineLevel="1"/>
    <col min="7" max="7" width="14.5546875" hidden="1" customWidth="1" outlineLevel="1"/>
    <col min="8" max="8" width="15" hidden="1" customWidth="1" outlineLevel="1"/>
    <col min="9" max="9" width="15.6640625" hidden="1" customWidth="1" outlineLevel="1"/>
    <col min="10" max="10" width="21.6640625" hidden="1" customWidth="1" outlineLevel="1"/>
    <col min="11" max="11" width="16.44140625" hidden="1" customWidth="1" outlineLevel="1"/>
    <col min="12" max="12" width="9.109375" customWidth="1" collapsed="1"/>
    <col min="13" max="13" width="11.5546875" hidden="1" customWidth="1"/>
    <col min="14" max="14" width="12.88671875" hidden="1" customWidth="1"/>
    <col min="15" max="15" width="12" hidden="1" customWidth="1"/>
    <col min="16" max="16" width="13.5546875" hidden="1" customWidth="1"/>
    <col min="17" max="17" width="13" bestFit="1" customWidth="1"/>
    <col min="18" max="18" width="75.5546875" customWidth="1"/>
    <col min="19" max="19" width="15" bestFit="1" customWidth="1"/>
    <col min="20" max="20" width="79.33203125" customWidth="1"/>
    <col min="21" max="21" width="16.88671875" bestFit="1" customWidth="1"/>
    <col min="22" max="22" width="70.5546875" customWidth="1"/>
    <col min="23" max="23" width="11.88671875" hidden="1" customWidth="1"/>
    <col min="24" max="24" width="21.33203125" hidden="1" customWidth="1"/>
    <col min="25" max="25" width="26.5546875" customWidth="1"/>
    <col min="26" max="26" width="25.6640625" customWidth="1"/>
    <col min="27" max="27" width="27.44140625" customWidth="1"/>
    <col min="28" max="28" width="29" customWidth="1"/>
    <col min="29" max="29" width="28.44140625" customWidth="1"/>
    <col min="30" max="30" width="26.44140625" customWidth="1"/>
    <col min="31" max="31" width="20" style="96" customWidth="1"/>
    <col min="32" max="32" width="24.5546875" customWidth="1"/>
    <col min="33" max="33" width="23.44140625" style="96" customWidth="1"/>
    <col min="34" max="34" width="88.44140625" customWidth="1"/>
    <col min="35" max="35" width="19.4414062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4" t="s">
        <v>0</v>
      </c>
      <c r="B1" s="245"/>
      <c r="C1" s="245"/>
      <c r="D1" s="245"/>
      <c r="E1" s="245"/>
      <c r="F1" s="245"/>
      <c r="G1" s="245"/>
      <c r="H1" s="245"/>
      <c r="I1" s="246"/>
      <c r="S1" s="2" t="s">
        <v>23</v>
      </c>
      <c r="T1" s="27" t="str">
        <f>IF(_epmOfflineCondition_,"2017",_xll.EPMMemberProperty($A$3,C9,"YEAR"))</f>
        <v>2017</v>
      </c>
      <c r="U1" s="27"/>
      <c r="V1" s="27"/>
      <c r="W1" s="27"/>
      <c r="X1" s="27"/>
      <c r="Y1" s="186" t="str">
        <f>CONCATENATE($C$9-2,".12")</f>
        <v>2015.12</v>
      </c>
      <c r="Z1" s="187" t="str">
        <f>$C$9</f>
        <v>2017</v>
      </c>
      <c r="AA1" s="186" t="str">
        <f>CONCATENATE($C$9-1,".06")</f>
        <v>2016.06</v>
      </c>
      <c r="AB1" s="186" t="str">
        <f>$C$9</f>
        <v>2017</v>
      </c>
      <c r="AC1" s="188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28"/>
      <c r="V2" s="28"/>
      <c r="W2" s="28"/>
      <c r="X2" s="28"/>
      <c r="Y2" s="189" t="s">
        <v>118</v>
      </c>
      <c r="Z2" s="189" t="s">
        <v>21</v>
      </c>
      <c r="AA2" s="189" t="s">
        <v>118</v>
      </c>
      <c r="AB2" s="189" t="s">
        <v>92</v>
      </c>
      <c r="AC2" s="189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29"/>
      <c r="V3" s="29"/>
      <c r="W3" s="29"/>
      <c r="X3" s="29"/>
      <c r="Y3" s="190" t="s">
        <v>119</v>
      </c>
      <c r="Z3" s="190" t="s">
        <v>26</v>
      </c>
      <c r="AA3" s="190" t="s">
        <v>119</v>
      </c>
      <c r="AB3" s="190" t="str">
        <f>$C$12</f>
        <v>VF</v>
      </c>
      <c r="AC3" s="191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E038I</v>
      </c>
      <c r="D4" s="21"/>
      <c r="E4" s="133" t="str">
        <f>IF(_epmOfflineCondition_,"E038I",_xll.EPMContextMember($A$3,B4))</f>
        <v>E038I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038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IF(_epmOfflineCondition_,"E038", _xll.EPMOlapMemberO(E6,"[ENTITAT].[PARENTH1].[E038]","E038","","000"))</f>
        <v>E038</v>
      </c>
      <c r="D6" s="8"/>
      <c r="E6" s="135" t="str">
        <f>IF(_epmOfflineCondition_,"E038","E"&amp;_xll.EPMMemberProperty($A$3,C8,"entitat"))</f>
        <v>E038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F038I</v>
      </c>
      <c r="D7" s="8"/>
      <c r="E7" s="72" t="str">
        <f>IF(_epmOfflineCondition_,"F038I",_xll.EPMContextMember($A$3,B7))</f>
        <v>F038I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038</v>
      </c>
    </row>
    <row r="8" spans="1:33" hidden="1" outlineLevel="1" x14ac:dyDescent="0.3">
      <c r="A8" s="6"/>
      <c r="B8" s="7" t="s">
        <v>19</v>
      </c>
      <c r="C8" s="170" t="str">
        <f>E8</f>
        <v>O038</v>
      </c>
      <c r="D8" s="8"/>
      <c r="E8" s="157" t="str">
        <f>$Q$40</f>
        <v>O038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IF(_epmOfflineCondition_,"038",_xll.EPMMemberProperty($A$3,C8,"entitat"))</f>
        <v>038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S40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/>
    <row r="16" spans="1:33" hidden="1" outlineLevel="1" x14ac:dyDescent="0.3"/>
    <row r="17" spans="1:31" hidden="1" outlineLevel="1" x14ac:dyDescent="0.3"/>
    <row r="18" spans="1:31" ht="15" hidden="1" outlineLevel="1" thickBot="1" x14ac:dyDescent="0.35"/>
    <row r="19" spans="1:31" hidden="1" outlineLevel="1" x14ac:dyDescent="0.3">
      <c r="A19" s="140"/>
      <c r="B19" s="242" t="s">
        <v>103</v>
      </c>
      <c r="C19" s="243"/>
      <c r="D19" s="242"/>
      <c r="E19" s="243"/>
    </row>
    <row r="20" spans="1:31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1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1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$AI$53</v>
      </c>
      <c r="D22" s="147">
        <f>SUMPRODUCT(MAX((ROW(Q:Q )*(Q:Q &lt;&gt;""))))</f>
        <v>53</v>
      </c>
      <c r="E22" s="13">
        <f>SUMPRODUCT(MAX((COLUMN(48:48 )*(48:48 &lt;&gt;""))))</f>
        <v>35</v>
      </c>
    </row>
    <row r="23" spans="1:31" ht="15" hidden="1" outlineLevel="1" thickBot="1" x14ac:dyDescent="0.35">
      <c r="A23" s="148"/>
      <c r="B23" s="29" t="s">
        <v>107</v>
      </c>
      <c r="C23" s="149" t="s">
        <v>108</v>
      </c>
    </row>
    <row r="24" spans="1:31" hidden="1" outlineLevel="1" x14ac:dyDescent="0.3">
      <c r="A24" s="150" t="s">
        <v>87</v>
      </c>
      <c r="B24" s="151" t="str">
        <f>ADDRESS(50,MATCH(A24,$50:$50,0))</f>
        <v>$AH$50</v>
      </c>
      <c r="C24" s="152">
        <f>MATCH(A24,$50:$50,0)</f>
        <v>34</v>
      </c>
    </row>
    <row r="25" spans="1:31" hidden="1" outlineLevel="1" x14ac:dyDescent="0.3">
      <c r="A25" s="150" t="s">
        <v>88</v>
      </c>
      <c r="B25" s="151" t="str">
        <f>ADDRESS(50,MATCH(A25,$50:$50,0))</f>
        <v>$AI$50</v>
      </c>
      <c r="C25" s="152">
        <f>MATCH(A25,$50:$50,0)</f>
        <v>35</v>
      </c>
      <c r="AE25"/>
    </row>
    <row r="26" spans="1:31" hidden="1" outlineLevel="1" x14ac:dyDescent="0.3">
      <c r="AE26"/>
    </row>
    <row r="27" spans="1:31" hidden="1" outlineLevel="1" x14ac:dyDescent="0.3">
      <c r="AE27"/>
    </row>
    <row r="28" spans="1:31" hidden="1" outlineLevel="1" x14ac:dyDescent="0.3">
      <c r="AE28"/>
    </row>
    <row r="29" spans="1:31" ht="15" hidden="1" outlineLevel="1" thickBot="1" x14ac:dyDescent="0.35">
      <c r="A29" s="183"/>
      <c r="B29" s="183"/>
      <c r="AE29"/>
    </row>
    <row r="30" spans="1:31" hidden="1" outlineLevel="1" x14ac:dyDescent="0.3">
      <c r="A30" s="184" t="s">
        <v>124</v>
      </c>
      <c r="B30" s="185" t="str">
        <f>IF(_epmOfflineCondition_,"2017",_xll.EPMMemberDesc(A30,$A$3))</f>
        <v>2017</v>
      </c>
      <c r="AE30"/>
    </row>
    <row r="31" spans="1:31" hidden="1" outlineLevel="1" x14ac:dyDescent="0.3"/>
    <row r="32" spans="1:31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6">
        <f>IF(F8=0,1,0)</f>
        <v>1</v>
      </c>
      <c r="R39" s="123" t="s">
        <v>96</v>
      </c>
      <c r="S39" s="156">
        <f>IF(F9=0,1,0)</f>
        <v>1</v>
      </c>
      <c r="T39" s="123" t="s">
        <v>97</v>
      </c>
      <c r="U39" s="156">
        <f>IF(F12=0,1,0)</f>
        <v>1</v>
      </c>
      <c r="V39" s="123" t="s">
        <v>25</v>
      </c>
      <c r="Y39" s="122"/>
      <c r="Z39" s="251" t="s">
        <v>99</v>
      </c>
      <c r="AA39" s="252"/>
    </row>
    <row r="40" spans="17:103" x14ac:dyDescent="0.3">
      <c r="Q40" s="124" t="str">
        <f>IF(_epmOfflineCondition_,"O038",_xll.EPMContextMember($A$3,$B$8))</f>
        <v>O038</v>
      </c>
      <c r="R40" s="125" t="str">
        <f>IF(_epmOfflineCondition_,"Selectives Metropolitanes",_xll.EPMMemberProperty($A$3,$Q$40,$T$4))</f>
        <v>Selectives Metropolitanes</v>
      </c>
      <c r="S40" s="126" t="str">
        <f>IF(_epmOfflineCondition_,"2017",_xll.EPMContextMember($A$3,$B$9,$D$9))</f>
        <v>2017</v>
      </c>
      <c r="T40" s="125" t="str">
        <f>IF(_epmOfflineCondition_,"2017",_xll.EPMMemberDesc(S40,$A$3))</f>
        <v>2017</v>
      </c>
      <c r="U40" s="127" t="str">
        <f>$E$12</f>
        <v>VF</v>
      </c>
      <c r="V40" s="125" t="str">
        <f>IF(_epmOfflineCondition_,"Pressupost aprovat",_xll.EPMMemberDesc(U40,$A$3))</f>
        <v>Pressupost aprovat</v>
      </c>
      <c r="Y40" s="153" t="str">
        <f>$E$6</f>
        <v>E038</v>
      </c>
      <c r="Z40" s="253" t="str">
        <f>IF(_epmOfflineCondition_,"Selectives Metropolitanes, SA",_xll.EPMMemberDesc(Y40,$A$3))</f>
        <v>Selectives Metropolitanes, SA</v>
      </c>
      <c r="AA40" s="254"/>
    </row>
    <row r="42" spans="17:103" x14ac:dyDescent="0.3">
      <c r="V42" s="255" t="str">
        <f>IF(F3&lt;&gt;0,"       Realitzi una selecció vàlida","")</f>
        <v/>
      </c>
      <c r="W42" s="255"/>
      <c r="X42" s="255"/>
    </row>
    <row r="43" spans="17:103" ht="12" customHeight="1" x14ac:dyDescent="0.3"/>
    <row r="44" spans="17:103" x14ac:dyDescent="0.3">
      <c r="AC44" s="96"/>
      <c r="AG44"/>
    </row>
    <row r="45" spans="17:103" ht="15" customHeight="1" x14ac:dyDescent="0.3">
      <c r="Q45" s="247" t="s">
        <v>121</v>
      </c>
      <c r="R45" s="248"/>
      <c r="S45" s="247" t="s">
        <v>115</v>
      </c>
      <c r="T45" s="248"/>
      <c r="U45" s="247" t="s">
        <v>113</v>
      </c>
      <c r="V45" s="248"/>
      <c r="W45" s="247" t="s">
        <v>112</v>
      </c>
      <c r="X45" s="248"/>
      <c r="Y45" s="162" t="str">
        <f>Y1</f>
        <v>2015.12</v>
      </c>
      <c r="Z45" s="162">
        <f>Z1-1</f>
        <v>2016</v>
      </c>
      <c r="AA45" s="162" t="str">
        <f>$AA$1</f>
        <v>2016.06</v>
      </c>
      <c r="AB45" s="256" t="str">
        <f>C9</f>
        <v>2017</v>
      </c>
      <c r="AC45" s="257"/>
      <c r="AD45" s="257"/>
      <c r="AE45" s="257"/>
      <c r="AF45" s="257"/>
      <c r="AG45" s="257"/>
      <c r="AH45" s="163"/>
      <c r="AI45" s="240" t="s">
        <v>109</v>
      </c>
    </row>
    <row r="46" spans="17:103" ht="26.25" customHeight="1" x14ac:dyDescent="0.3">
      <c r="Q46" s="249"/>
      <c r="R46" s="250"/>
      <c r="S46" s="249"/>
      <c r="T46" s="250"/>
      <c r="U46" s="249"/>
      <c r="V46" s="250"/>
      <c r="W46" s="249"/>
      <c r="X46" s="250"/>
      <c r="Y46" s="162" t="s">
        <v>117</v>
      </c>
      <c r="Z46" s="162" t="s">
        <v>120</v>
      </c>
      <c r="AA46" s="162" t="s">
        <v>117</v>
      </c>
      <c r="AB46" s="162" t="s">
        <v>27</v>
      </c>
      <c r="AC46" s="162" t="s">
        <v>28</v>
      </c>
      <c r="AD46" s="162" t="s">
        <v>85</v>
      </c>
      <c r="AE46" s="164" t="s">
        <v>86</v>
      </c>
      <c r="AF46" s="162" t="str">
        <f>"Variació "&amp; X45</f>
        <v xml:space="preserve">Variació </v>
      </c>
      <c r="AG46" s="164" t="str">
        <f>"% Variació "&amp;X45</f>
        <v xml:space="preserve">% Variació </v>
      </c>
      <c r="AH46" s="164" t="s">
        <v>87</v>
      </c>
      <c r="AI46" s="241"/>
    </row>
    <row r="47" spans="17:103" ht="3.75" customHeight="1" x14ac:dyDescent="0.3"/>
    <row r="48" spans="17:103" hidden="1" x14ac:dyDescent="0.3">
      <c r="Q48" s="109" t="str">
        <f>IF(_epmOfflineCondition_,"", _xll.EPMOlapMemberO("[Blank Member]","","","","000"))</f>
        <v/>
      </c>
      <c r="R48" s="109" t="str">
        <f>IF(_epmOfflineCondition_,"", _xll.EPMOlapMemberO("[Blank Member]","","","","000"))</f>
        <v/>
      </c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t="str">
        <f>IF(_epmOfflineCondition_,"", _xll.EPMOlapMemberO("[Blank Member]","","","","000"))</f>
        <v/>
      </c>
      <c r="V48" t="str">
        <f>IF(_epmOfflineCondition_,"", _xll.EPMOlapMemberO("[Blank Member]","","","","000"))</f>
        <v/>
      </c>
      <c r="W48" t="str">
        <f>IF(_epmOfflineCondition_,"", _xll.EPMOlapMemberO("[Blank Member]","","","","000"))</f>
        <v/>
      </c>
      <c r="X48" t="str">
        <f>IF(_epmOfflineCondition_,"", _xll.EPMOlapMemberO("[Blank Member]","","","","000"))</f>
        <v/>
      </c>
      <c r="Y48" s="109" t="str">
        <f>IF(_epmOfflineCondition_,"2015.12", _xll.EPMOlapMemberO($Y$1,"[PERIODE].[PARENTH1].[2015.12]","2015.12","","000"))</f>
        <v>2015.12</v>
      </c>
      <c r="Z48" s="109" t="str">
        <f>IF(_epmOfflineCondition_,"2017", _xll.EPMOlapMemberO($Z$1,"[PERIODE].[PARENTH1].[2017]","2017","","000"))</f>
        <v>2017</v>
      </c>
      <c r="AA48" s="109" t="str">
        <f>IF(_epmOfflineCondition_,"2016.06", _xll.EPMOlapMemberO($AA$1,"[PERIODE].[PARENTH1].[2016.06]","2016.06","","000"))</f>
        <v>2016.06</v>
      </c>
      <c r="AB48" s="109" t="str">
        <f>IF(_epmOfflineCondition_,"2017", _xll.EPMOlapMemberO($AB$1,"[PERIODE].[PARENTH1].[2017]","2017","","000"))</f>
        <v>2017</v>
      </c>
      <c r="AC48" s="109" t="str">
        <f>IF(_epmOfflineCondition_,"2017", _xll.EPMOlapMemberO($AC$1,"[PERIODE].[PARENTH1].[2017]","2017","","000"))</f>
        <v>2017</v>
      </c>
      <c r="AD48" s="109" t="str">
        <f>IF(_epmOfflineCondition_,"2017", _xll.EPMOlapMemberO($AC$1,"[PERIODE].[PARENTH1].[2017]","2017","","000"))</f>
        <v>2017</v>
      </c>
      <c r="AE48" s="109" t="str">
        <f>IF(_epmOfflineCondition_,"2017", _xll.EPMOlapMemberO($AC$1,"[PERIODE].[PARENTH1].[2017]","2017","","000"))</f>
        <v>2017</v>
      </c>
      <c r="AF48" s="109" t="str">
        <f>IF(_epmOfflineCondition_,"2017", _xll.EPMOlapMemberO($AC$1,"[PERIODE].[PARENTH1].[2017]","2017","","000"))</f>
        <v>2017</v>
      </c>
      <c r="AG48" s="109" t="str">
        <f>IF(_epmOfflineCondition_,"2017", _xll.EPMOlapMemberO($AC$1,"[PERIODE].[PARENTH1].[2017]","2017","","000"))</f>
        <v>2017</v>
      </c>
      <c r="AH48" s="109" t="str">
        <f>IF(_epmOfflineCondition_,"2017", _xll.EPMOlapMemberO($AC$1,"[PERIODE].[PARENTH1].[2017]","2017","","000"))</f>
        <v>2017</v>
      </c>
      <c r="AI48" s="109" t="str">
        <f>IF(_epmOfflineCondition_,"2017", _xll.EPMOlapMemberO($AC$1,"[PERIODE].[PARENTH1].[2017]","2017","","000"))</f>
        <v>2017</v>
      </c>
      <c r="AJ48" s="96"/>
      <c r="AL48" s="109"/>
      <c r="AM48" s="109"/>
      <c r="AN48" s="109"/>
      <c r="AO48" s="109"/>
      <c r="AP48" s="109"/>
      <c r="AQ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</row>
    <row r="49" spans="13:36" hidden="1" x14ac:dyDescent="0.3">
      <c r="P49" s="25"/>
      <c r="Q49" s="109" t="str">
        <f>IF(_epmOfflineCondition_,"", _xll.EPMOlapMemberO("[Blank Member]","","","","000"))</f>
        <v/>
      </c>
      <c r="R49" s="109" t="str">
        <f>IF(_epmOfflineCondition_,"", _xll.EPMOlapMemberO("[Blank Member]","","","","000"))</f>
        <v/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t="str">
        <f>IF(_epmOfflineCondition_,"", _xll.EPMOlapMemberO("[Blank Member]","","","","000"))</f>
        <v/>
      </c>
      <c r="V49" t="str">
        <f>IF(_epmOfflineCondition_,"", _xll.EPMOlapMemberO("[Blank Member]","","","","000"))</f>
        <v/>
      </c>
      <c r="W49" t="str">
        <f>IF(_epmOfflineCondition_,"", _xll.EPMOlapMemberO("[Blank Member]","","","","000"))</f>
        <v/>
      </c>
      <c r="X49" t="str">
        <f>IF(_epmOfflineCondition_,"", _xll.EPMOlapMemberO("[Blank Member]","","","","000"))</f>
        <v/>
      </c>
      <c r="Y49" s="109" t="str">
        <f>IF(_epmOfflineCondition_,"TINGEXCECRI", _xll.EPMOlapMemberO($Y$2,"[TIPUS_DATO].[PARENTH1].[TINGEXCECRI]","TINGEXCECRI - Reconeixement_RI","","000"))</f>
        <v>TINGEXCECRI</v>
      </c>
      <c r="Z49" s="109" t="str">
        <f>IF(_epmOfflineCondition_,"TICREDINI", _xll.EPMOlapMemberO($Z$2,"[TIPUS_DATO].[PARENTH1].[TICREDINI]","TICREDINI - Crèdit Inicial EXERCICI -1","","000"))</f>
        <v>TICREDINI</v>
      </c>
      <c r="AA49" s="109" t="str">
        <f>IF(_epmOfflineCondition_,"TINGEXCECRI", _xll.EPMOlapMemberO($AA$2,"[TIPUS_DATO].[PARENTH1].[TINGEXCECRI]","TINGEXCECRI - Reconeixement_RI","","000"))</f>
        <v>TINGEXCECRI</v>
      </c>
      <c r="AB49" s="109" t="str">
        <f>IF(_epmOfflineCondition_,"TIPREMAN", _xll.EPMOlapMemberO($AB$2,"[TIPUS_DATO].[PARENTH1].[TIPREMAN]","TIPREMAN - Pressupost manual","","000"))</f>
        <v>TIPREMAN</v>
      </c>
      <c r="AC49" s="109" t="str">
        <f>IF(_epmOfflineCondition_,"TIPRETOT", _xll.EPMOlapMemberO($AC$2,"[TIPUS_DATO].[PARENTH1].[TIPRETOT]","TIPRETOT - Pressupost total","","000"))</f>
        <v>TIPRETOT</v>
      </c>
      <c r="AD49" s="109" t="str">
        <f>IF(_epmOfflineCondition_,"TIPRETOT", _xll.EPMOlapMemberO($AC$2,"[TIPUS_DATO].[PARENTH1].[TIPRETOT]","TIPRETOT - Pressupost total","","000"))</f>
        <v>TIPRETOT</v>
      </c>
      <c r="AE49" s="109" t="str">
        <f>IF(_epmOfflineCondition_,"TIPRETOT", _xll.EPMOlapMemberO($AC$2,"[TIPUS_DATO].[PARENTH1].[TIPRETOT]","TIPRETOT - Pressupost total","","000"))</f>
        <v>TIPRETOT</v>
      </c>
      <c r="AF49" s="109" t="str">
        <f>IF(_epmOfflineCondition_,"TIPRETOT", _xll.EPMOlapMemberO($AC$2,"[TIPUS_DATO].[PARENTH1].[TIPRETOT]","TIPRETOT - Pressupost total","","000"))</f>
        <v>TIPRETOT</v>
      </c>
      <c r="AG49" s="109" t="str">
        <f>IF(_epmOfflineCondition_,"TIPRETOT", _xll.EPMOlapMemberO($AC$2,"[TIPUS_DATO].[PARENTH1].[TIPRETOT]","TIPRETOT - Pressupost total","","000"))</f>
        <v>TIPRETOT</v>
      </c>
      <c r="AH49" s="109" t="str">
        <f>IF(_epmOfflineCondition_,"TIPRETOT", _xll.EPMOlapMemberO($AC$2,"[TIPUS_DATO].[PARENTH1].[TIPRETOT]","TIPRETOT - Pressupost total","","000"))</f>
        <v>TIPRETOT</v>
      </c>
      <c r="AI49" s="109" t="str">
        <f>IF(_epmOfflineCondition_,"TIPRETOT", _xll.EPMOlapMemberO($AC$2,"[TIPUS_DATO].[PARENTH1].[TIPRETOT]","TIPRETOT - Pressupost total","","000"))</f>
        <v>TIPRETOT</v>
      </c>
      <c r="AJ49" s="96"/>
    </row>
    <row r="50" spans="13:36" hidden="1" x14ac:dyDescent="0.3">
      <c r="P50" s="26"/>
      <c r="Q50" s="109" t="str">
        <f>IF(_epmOfflineCondition_,"ID ORGANIC", _xll.FPMXLClient.TechnicalCategory.EPMLocalMember("ID ORGANIC","013","000"))</f>
        <v>ID ORGANIC</v>
      </c>
      <c r="R50" s="109" t="str">
        <f>IF(_epmOfflineCondition_,"DESC ORGANIC", _xll.FPMXLClient.TechnicalCategory.EPMLocalMember("DESC ORGANIC","014","000"))</f>
        <v>DESC ORGANIC</v>
      </c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t="str">
        <f>IF(_epmOfflineCondition_,"ID FUNCIONAL", _xll.FPMXLClient.TechnicalCategory.EPMLocalMember("ID FUNCIONAL","002","000"))</f>
        <v>ID FUNCIONAL</v>
      </c>
      <c r="V50" t="str">
        <f>IF(_epmOfflineCondition_,"DESC FUNCIONAL", _xll.FPMXLClient.TechnicalCategory.EPMLocalMember("DESC FUNCIONAL","003","000"))</f>
        <v>DESC FUNCIONAL</v>
      </c>
      <c r="W50" t="str">
        <f>IF(_epmOfflineCondition_,"ID PROJECTS", _xll.FPMXLClient.TechnicalCategory.EPMLocalMember("ID PROJECTS","004","000"))</f>
        <v>ID PROJECTS</v>
      </c>
      <c r="X50" t="str">
        <f>IF(_epmOfflineCondition_,"DESC PROJECTS", _xll.FPMXLClient.TechnicalCategory.EPMLocalMember("DESC PROJECTS","005","000"))</f>
        <v>DESC PROJECTS</v>
      </c>
      <c r="Y50" s="109" t="str">
        <f>IF(_epmOfflineCondition_,"V1_C", _xll.EPMOlapMemberO($Y$3,"[VERSIO].[PARENTH1].[V1_C]","V1_C - Executat","","000"))</f>
        <v>V1_C</v>
      </c>
      <c r="Z50" s="109" t="str">
        <f>IF(_epmOfflineCondition_,"VCARG", _xll.EPMOlapMemberO($Z$3,"[VERSIO].[PARENTH1].[VCARG]","VCARG - Crédits Inicials i plurianuals EcoFin","","000"))</f>
        <v>VCARG</v>
      </c>
      <c r="AA50" s="109" t="str">
        <f>IF(_epmOfflineCondition_,"V1_C", _xll.EPMOlapMemberO($AA$3,"[VERSIO].[PARENTH1].[V1_C]","V1_C - Executat","","000"))</f>
        <v>V1_C</v>
      </c>
      <c r="AB50" s="109" t="str">
        <f>IF(_epmOfflineCondition_,"VF", _xll.EPMOlapMemberO($AB$3,"[VERSIO].[PARENTH1].[VF]","VF - Pressupost aprovat","","000"))</f>
        <v>VF</v>
      </c>
      <c r="AC50" s="109" t="str">
        <f>IF(_epmOfflineCondition_,"VF", _xll.EPMOlapMemberO($AC$3,"[VERSIO].[PARENTH1].[VF]","VF - Pressupost aprovat","","000"))</f>
        <v>VF</v>
      </c>
      <c r="AD50" s="109" t="str">
        <f>IF(_epmOfflineCondition_,"Variació Base", _xll.FPMXLClient.TechnicalCategory.EPMLocalMember("Variació Base","007","000"))</f>
        <v>Variació Base</v>
      </c>
      <c r="AE50" s="109" t="str">
        <f>IF(_epmOfflineCondition_,"% de Variació Base", _xll.FPMXLClient.TechnicalCategory.EPMLocalMember("% de Variació Base","008","000"))</f>
        <v>% de Variació Base</v>
      </c>
      <c r="AF50" s="109" t="str">
        <f>IF(_epmOfflineCondition_,"Variació XXXX", _xll.FPMXLClient.TechnicalCategory.EPMLocalMember("Variació XXXX","009","000"))</f>
        <v>Variació XXXX</v>
      </c>
      <c r="AG50" s="109" t="str">
        <f>IF(_epmOfflineCondition_,"% Variació XXXX", _xll.FPMXLClient.TechnicalCategory.EPMLocalMember("% Variació XXXX","010","000"))</f>
        <v>% Variació XXXX</v>
      </c>
      <c r="AH50" s="109" t="str">
        <f>IF(_epmOfflineCondition_,"Comentaris", _xll.FPMXLClient.TechnicalCategory.EPMLocalMember("Comentaris","011","000"))</f>
        <v>Comentaris</v>
      </c>
      <c r="AI50" s="109" t="str">
        <f>IF(_epmOfflineCondition_,"Savecomment", _xll.FPMXLClient.TechnicalCategory.EPMLocalMember("Savecomment","006","000"))</f>
        <v>Savecomment</v>
      </c>
      <c r="AJ50" s="96"/>
    </row>
    <row r="51" spans="13:36" x14ac:dyDescent="0.3">
      <c r="M51" s="109" t="str">
        <f>IF(_epmOfflineCondition_,"O0380000", _xll.EPMOlapMemberO("[ORGANIC_D].[PARENTH1].[O0380000]","","O0380000","","000"))</f>
        <v>O0380000</v>
      </c>
      <c r="N51" s="109" t="str">
        <f>IF(_epmOfflineCondition_,"E038I3XXXX", _xll.EPMOlapMemberO("[ECONOMIC_D].[PARENTH1].[E038I3XXXX]","","E038I3XXXX","","000"))</f>
        <v>E038I3XXXX</v>
      </c>
      <c r="O51" s="109" t="str">
        <f>IF(_epmOfflineCondition_,"F038I1XXXX", _xll.EPMOlapMemberO("[FUNCTIONAL_D].[PARENTH1].[F038I1XXXX]","","F038I1XXXX","","000"))</f>
        <v>F038I1XXXX</v>
      </c>
      <c r="P51" s="109" t="str">
        <f>IF(_epmOfflineCondition_,"PRDUMMY", _xll.EPMOlapMemberO("[PROJECTS_D].[PARENTH1].[PRDUMMY]","","PRDUMMY","","000"))</f>
        <v>PRDUMMY</v>
      </c>
      <c r="Q51" s="154" t="str">
        <f>IF(P51="TOTAL", "TOTAL", IF(M51="ORDUMMY", "", MID(M51, 5, LEN(M51))))</f>
        <v>0000</v>
      </c>
      <c r="R51" s="154" t="str">
        <f>IF(_epmOfflineCondition_,"Selectives Metropolitanes",IF(P51="TOTAL", " ", _xll.EPMMemberProperty($A$3, M51, $T$4)))</f>
        <v>Selectives Metropolitanes</v>
      </c>
      <c r="S51" s="201" t="str">
        <f>IF(P51="TOTAL", " ", IF(N51="ECDUMMY", "", MID(N51, 6, LEN(N51))))</f>
        <v>3XXXX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1XXXX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2"/>
      <c r="Z51" s="202"/>
      <c r="AA51" s="132"/>
      <c r="AB51" s="202">
        <v>7456251.29</v>
      </c>
      <c r="AC51" s="202">
        <f>SUM(AB51)</f>
        <v>7456251.29</v>
      </c>
      <c r="AD51" s="171">
        <f>AC51-Z51</f>
        <v>7456251.29</v>
      </c>
      <c r="AE51" s="203">
        <f>IFERROR((AC51-Z51)/Z51,0)</f>
        <v>0</v>
      </c>
      <c r="AF51" s="171">
        <f>AC51-Y51</f>
        <v>7456251.29</v>
      </c>
      <c r="AG51" s="203">
        <f>IFERROR((AC51-Y51)/Y51,0)</f>
        <v>0</v>
      </c>
      <c r="AH51" s="154"/>
      <c r="AI51" s="202" t="str">
        <f>IF(_epmOfflineCondition_,"",IF(P51="TOTAL", "", _xll.EPMSaveComment(AH51, $A$3, N51, O51, P51, $E$5, $C$6, M51, $C$9, "TIPRETOT","VF", $C$13, $C$14)))</f>
        <v/>
      </c>
      <c r="AJ51" s="96"/>
    </row>
    <row r="52" spans="13:36" x14ac:dyDescent="0.3">
      <c r="M52" s="109" t="str">
        <f>IF(_epmOfflineCondition_,"O0380000", _xll.EPMOlapMemberO("[ORGANIC_D].[PARENTH1].[O0380000]","","O0380000","","000"))</f>
        <v>O0380000</v>
      </c>
      <c r="N52" s="109" t="str">
        <f>IF(_epmOfflineCondition_,"E038I8XXXX", _xll.EPMOlapMemberO("[ECONOMIC_D].[PARENTH1].[E038I8XXXX]","","E038I8XXXX","","000"))</f>
        <v>E038I8XXXX</v>
      </c>
      <c r="O52" s="109" t="str">
        <f>IF(_epmOfflineCondition_,"F038I1XXXX", _xll.EPMOlapMemberO("[FUNCTIONAL_D].[PARENTH1].[F038I1XXXX]","","F038I1XXXX","","000"))</f>
        <v>F038I1XXXX</v>
      </c>
      <c r="P52" s="109" t="str">
        <f>IF(_epmOfflineCondition_,"PRDUMMY", _xll.EPMOlapMemberO("[PROJECTS_D].[PARENTH1].[PRDUMMY]","","PRDUMMY","","000"))</f>
        <v>PRDUMMY</v>
      </c>
      <c r="Q52" s="154" t="str">
        <f t="shared" ref="Q52:Q53" si="2">IF(P52="TOTAL", "TOTAL", IF(M52="ORDUMMY", "", MID(M52, 5, LEN(M52))))</f>
        <v>0000</v>
      </c>
      <c r="R52" s="154" t="str">
        <f>IF(_epmOfflineCondition_,"Selectives Metropolitanes",IF(P52="TOTAL", " ", _xll.EPMMemberProperty($A$3, M52, $T$4)))</f>
        <v>Selectives Metropolitanes</v>
      </c>
      <c r="S52" s="201" t="str">
        <f t="shared" ref="S52:S53" si="3">IF(P52="TOTAL", " ", IF(N52="ECDUMMY", "", MID(N52, 6, LEN(N52))))</f>
        <v>8XXXX</v>
      </c>
      <c r="T52" s="201" t="str">
        <f>IF(_epmOfflineCondition_,"",IF(P52="TOTAL", " ", _xll.EPMMemberProperty($A$3, N52, $T$4)))</f>
        <v/>
      </c>
      <c r="U52" s="201" t="str">
        <f t="shared" ref="U52:U53" si="4">IF(P52="TOTAL", " ", IF(O52="FUDUMMY", "", MID(O52, 6, LEN(O52))))</f>
        <v>1XXXX</v>
      </c>
      <c r="V52" s="201" t="str">
        <f>IF(_epmOfflineCondition_,"",IF(P52="TOTAL", " ", _xll.EPMMemberProperty($A$3, O52, $T$4)))</f>
        <v/>
      </c>
      <c r="W52" s="201" t="str">
        <f t="shared" ref="W52:W53" si="5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2"/>
      <c r="Z52" s="202"/>
      <c r="AA52" s="132"/>
      <c r="AB52" s="202">
        <v>117238.32</v>
      </c>
      <c r="AC52" s="202">
        <f t="shared" ref="AC52" si="6">SUM(AB52)</f>
        <v>117238.32</v>
      </c>
      <c r="AD52" s="171">
        <f t="shared" ref="AD52:AD53" si="7">AC52-Z52</f>
        <v>117238.32</v>
      </c>
      <c r="AE52" s="203">
        <f t="shared" ref="AE52:AE53" si="8">IFERROR((AC52-Z52)/Z52,0)</f>
        <v>0</v>
      </c>
      <c r="AF52" s="171">
        <f t="shared" ref="AF52:AF53" si="9">AC52-Y52</f>
        <v>117238.32</v>
      </c>
      <c r="AG52" s="203">
        <f t="shared" ref="AG52:AG53" si="10">IFERROR((AC52-Y52)/Y52,0)</f>
        <v>0</v>
      </c>
      <c r="AH52" s="154"/>
      <c r="AI52" s="202" t="str">
        <f>IF(_epmOfflineCondition_,"",IF(P52="TOTAL", "", _xll.EPMSaveComment(AH52, $A$3, N52, O52, P52, $E$5, $C$6, M52, $C$9, "TIPRETOT","VF", $C$13, $C$14)))</f>
        <v/>
      </c>
      <c r="AJ52" s="96"/>
    </row>
    <row r="53" spans="13:36" x14ac:dyDescent="0.3">
      <c r="M53" s="109" t="str">
        <f>IF(_epmOfflineCondition_,"O0380000", _xll.EPMOlapMemberO("[ORGANIC_D].[PARENTH1].[O0380000]","","O0380000","","000"))</f>
        <v>O0380000</v>
      </c>
      <c r="N53" s="109" t="str">
        <f>IF(_epmOfflineCondition_,"E038I8XXXX", _xll.EPMOlapMemberO("[ECONOMIC_D].[PARENTH1].[E038I8XXXX]","","E038I8XXXX","","000"))</f>
        <v>E038I8XXXX</v>
      </c>
      <c r="O53" s="109" t="str">
        <f>IF(_epmOfflineCondition_,"F038I1XXXX", _xll.EPMOlapMemberO("[FUNCTIONAL_D].[PARENTH1].[F038I1XXXX]","","F038I1XXXX","","000"))</f>
        <v>F038I1XXXX</v>
      </c>
      <c r="P53" s="109" t="str">
        <f>IF(_epmOfflineCondition_,"TOTAL", _xll.FPMXLClient.TechnicalCategory.EPMLocalMember("TOTAL","012","000"))</f>
        <v>TOTAL</v>
      </c>
      <c r="Q53" s="192" t="str">
        <f t="shared" si="2"/>
        <v>TOTAL</v>
      </c>
      <c r="R53" s="192" t="str">
        <f>IF(_epmOfflineCondition_," ",IF(P53="TOTAL", " ", _xll.EPMMemberProperty($A$3, M53, $T$4)))</f>
        <v xml:space="preserve"> </v>
      </c>
      <c r="S53" s="192" t="str">
        <f t="shared" si="3"/>
        <v xml:space="preserve"> </v>
      </c>
      <c r="T53" s="192" t="str">
        <f>IF(_epmOfflineCondition_," ",IF(P53="TOTAL", " ", _xll.EPMMemberProperty($A$3, N53, $T$4)))</f>
        <v xml:space="preserve"> </v>
      </c>
      <c r="U53" s="192" t="str">
        <f t="shared" si="4"/>
        <v xml:space="preserve"> </v>
      </c>
      <c r="V53" s="192" t="str">
        <f>IF(_epmOfflineCondition_," ",IF(P53="TOTAL", " ", _xll.EPMMemberProperty($A$3, O53, $T$4)))</f>
        <v xml:space="preserve"> </v>
      </c>
      <c r="W53" s="192" t="str">
        <f t="shared" si="5"/>
        <v xml:space="preserve"> </v>
      </c>
      <c r="X53" s="192" t="str">
        <f>IF(_epmOfflineCondition_," ",IF(P53="TOTAL", " ", IF(P53="", "Total", _xll.EPMMemberProperty($A$3, P53, $U$4))))</f>
        <v xml:space="preserve"> </v>
      </c>
      <c r="Y53" s="192">
        <f t="shared" ref="Y53:AC53" si="11">SUM(Y51:Y52)</f>
        <v>0</v>
      </c>
      <c r="Z53" s="192">
        <f t="shared" si="11"/>
        <v>0</v>
      </c>
      <c r="AA53" s="192">
        <f t="shared" si="11"/>
        <v>0</v>
      </c>
      <c r="AB53" s="192">
        <f t="shared" si="11"/>
        <v>7573489.6100000003</v>
      </c>
      <c r="AC53" s="192">
        <f t="shared" si="11"/>
        <v>7573489.6100000003</v>
      </c>
      <c r="AD53" s="192">
        <f t="shared" si="7"/>
        <v>7573489.6100000003</v>
      </c>
      <c r="AE53" s="192">
        <f t="shared" si="8"/>
        <v>0</v>
      </c>
      <c r="AF53" s="192">
        <f t="shared" si="9"/>
        <v>7573489.6100000003</v>
      </c>
      <c r="AG53" s="192">
        <f t="shared" si="10"/>
        <v>0</v>
      </c>
      <c r="AH53" s="192"/>
      <c r="AI53" s="192" t="str">
        <f>IF(_epmOfflineCondition_,"",IF(P53="TOTAL", "", _xll.EPMSaveComment(AH53, $A$3, N53, O53, P53, $E$5, $C$6, M53, $C$9, "TIPRETOT","VF", $C$13, $C$14)))</f>
        <v/>
      </c>
      <c r="AJ53" s="96"/>
    </row>
    <row r="54" spans="13:36" x14ac:dyDescent="0.3">
      <c r="AA54" s="165"/>
      <c r="AI54" s="96"/>
      <c r="AJ54" s="96"/>
    </row>
    <row r="55" spans="13:36" x14ac:dyDescent="0.3">
      <c r="AA55" s="165"/>
      <c r="AI55" s="96"/>
      <c r="AJ55" s="96"/>
    </row>
    <row r="56" spans="13:36" x14ac:dyDescent="0.3">
      <c r="AA56" s="165"/>
      <c r="AI56" s="96"/>
      <c r="AJ56" s="96"/>
    </row>
    <row r="57" spans="13:36" x14ac:dyDescent="0.3">
      <c r="AA57" s="165"/>
      <c r="AI57" s="96"/>
      <c r="AJ57" s="96"/>
    </row>
    <row r="58" spans="13:36" x14ac:dyDescent="0.3">
      <c r="AA58" s="165"/>
      <c r="AI58" s="96"/>
      <c r="AJ58" s="96"/>
    </row>
    <row r="59" spans="13:36" x14ac:dyDescent="0.3">
      <c r="AA59" s="165"/>
      <c r="AI59" s="96"/>
      <c r="AJ59" s="96"/>
    </row>
    <row r="60" spans="13:36" x14ac:dyDescent="0.3">
      <c r="AA60" s="165"/>
      <c r="AI60" s="96"/>
      <c r="AJ60" s="96"/>
    </row>
    <row r="61" spans="13:36" x14ac:dyDescent="0.3">
      <c r="AA61" s="165"/>
      <c r="AI61" s="96"/>
      <c r="AJ61" s="96"/>
    </row>
    <row r="62" spans="13:36" x14ac:dyDescent="0.3">
      <c r="AA62" s="165"/>
      <c r="AI62" s="96"/>
      <c r="AJ62" s="96"/>
    </row>
    <row r="63" spans="13:36" x14ac:dyDescent="0.3">
      <c r="AA63" s="165"/>
      <c r="AI63" s="96"/>
      <c r="AJ63" s="96"/>
    </row>
    <row r="64" spans="13:36" x14ac:dyDescent="0.3">
      <c r="AA64" s="165"/>
      <c r="AI64" s="96"/>
      <c r="AJ64" s="96"/>
    </row>
    <row r="65" spans="27:36" x14ac:dyDescent="0.3">
      <c r="AA65" s="165"/>
      <c r="AI65" s="96"/>
      <c r="AJ65" s="96"/>
    </row>
    <row r="66" spans="27:36" x14ac:dyDescent="0.3">
      <c r="AA66" s="165"/>
      <c r="AI66" s="96"/>
      <c r="AJ66" s="96"/>
    </row>
    <row r="67" spans="27:36" x14ac:dyDescent="0.3">
      <c r="AA67" s="165"/>
      <c r="AI67" s="96"/>
      <c r="AJ67" s="96"/>
    </row>
    <row r="68" spans="27:36" x14ac:dyDescent="0.3">
      <c r="AA68" s="165"/>
      <c r="AI68" s="96"/>
      <c r="AJ68" s="96"/>
    </row>
    <row r="69" spans="27:36" x14ac:dyDescent="0.3">
      <c r="AA69" s="165"/>
      <c r="AI69" s="96"/>
      <c r="AJ69" s="96"/>
    </row>
    <row r="70" spans="27:36" x14ac:dyDescent="0.3">
      <c r="AA70" s="165"/>
      <c r="AI70" s="96"/>
      <c r="AJ70" s="96"/>
    </row>
    <row r="71" spans="27:36" x14ac:dyDescent="0.3">
      <c r="AA71" s="165"/>
      <c r="AI71" s="96"/>
      <c r="AJ71" s="96"/>
    </row>
    <row r="72" spans="27:36" x14ac:dyDescent="0.3">
      <c r="AA72" s="165"/>
      <c r="AI72" s="96"/>
      <c r="AJ72" s="96"/>
    </row>
    <row r="73" spans="27:36" x14ac:dyDescent="0.3">
      <c r="AA73" s="165"/>
      <c r="AI73" s="96"/>
      <c r="AJ73" s="96"/>
    </row>
    <row r="74" spans="27:36" x14ac:dyDescent="0.3">
      <c r="AA74" s="165"/>
      <c r="AI74" s="96"/>
      <c r="AJ74" s="96"/>
    </row>
    <row r="75" spans="27:36" x14ac:dyDescent="0.3">
      <c r="AA75" s="165"/>
      <c r="AI75" s="96"/>
      <c r="AJ75" s="96"/>
    </row>
    <row r="76" spans="27:36" x14ac:dyDescent="0.3">
      <c r="AA76" s="165"/>
      <c r="AJ76" s="96"/>
    </row>
    <row r="77" spans="27:36" x14ac:dyDescent="0.3">
      <c r="AA77" s="165"/>
      <c r="AJ77" s="96"/>
    </row>
    <row r="78" spans="27:36" x14ac:dyDescent="0.3">
      <c r="AA78" s="165"/>
      <c r="AJ78" s="96"/>
    </row>
    <row r="79" spans="27:36" x14ac:dyDescent="0.3">
      <c r="AA79" s="165"/>
      <c r="AJ79" s="96"/>
    </row>
    <row r="80" spans="27:36" x14ac:dyDescent="0.3">
      <c r="AA80" s="165"/>
      <c r="AJ80" s="96"/>
    </row>
    <row r="81" spans="27:36" x14ac:dyDescent="0.3">
      <c r="AA81" s="165"/>
      <c r="AJ81" s="96"/>
    </row>
    <row r="82" spans="27:36" x14ac:dyDescent="0.3">
      <c r="AA82" s="165"/>
      <c r="AJ82" s="96"/>
    </row>
    <row r="83" spans="27:36" x14ac:dyDescent="0.3">
      <c r="AA83" s="165"/>
      <c r="AJ83" s="96"/>
    </row>
    <row r="84" spans="27:36" x14ac:dyDescent="0.3">
      <c r="AA84" s="165"/>
    </row>
    <row r="85" spans="27:36" x14ac:dyDescent="0.3">
      <c r="AA85" s="165"/>
    </row>
    <row r="86" spans="27:36" x14ac:dyDescent="0.3">
      <c r="AA86" s="165"/>
    </row>
    <row r="87" spans="27:36" x14ac:dyDescent="0.3">
      <c r="AA87" s="165"/>
    </row>
    <row r="88" spans="27:36" x14ac:dyDescent="0.3">
      <c r="AA88" s="165"/>
    </row>
    <row r="89" spans="27:36" x14ac:dyDescent="0.3">
      <c r="AA89" s="165"/>
    </row>
    <row r="90" spans="27:36" x14ac:dyDescent="0.3">
      <c r="AA90" s="165"/>
    </row>
    <row r="91" spans="27:36" x14ac:dyDescent="0.3">
      <c r="AA91" s="165"/>
    </row>
    <row r="92" spans="27:36" x14ac:dyDescent="0.3">
      <c r="AA92" s="165"/>
    </row>
    <row r="93" spans="27:36" x14ac:dyDescent="0.3">
      <c r="AA93" s="165"/>
    </row>
    <row r="94" spans="27:36" x14ac:dyDescent="0.3">
      <c r="AA94" s="165"/>
    </row>
    <row r="95" spans="27:36" x14ac:dyDescent="0.3">
      <c r="AA95" s="165"/>
    </row>
    <row r="96" spans="27:36" x14ac:dyDescent="0.3">
      <c r="AA96" s="165"/>
    </row>
    <row r="97" spans="27:27" x14ac:dyDescent="0.3">
      <c r="AA97" s="165"/>
    </row>
    <row r="98" spans="27:27" x14ac:dyDescent="0.3">
      <c r="AA98" s="165"/>
    </row>
    <row r="99" spans="27:27" x14ac:dyDescent="0.3">
      <c r="AA99" s="165"/>
    </row>
    <row r="100" spans="27:27" x14ac:dyDescent="0.3">
      <c r="AA100" s="165"/>
    </row>
    <row r="101" spans="27:27" x14ac:dyDescent="0.3">
      <c r="AA101" s="165"/>
    </row>
    <row r="102" spans="27:27" x14ac:dyDescent="0.3">
      <c r="AA102" s="165"/>
    </row>
    <row r="103" spans="27:27" x14ac:dyDescent="0.3">
      <c r="AA103" s="165"/>
    </row>
    <row r="104" spans="27:27" x14ac:dyDescent="0.3">
      <c r="AA104" s="165"/>
    </row>
    <row r="105" spans="27:27" x14ac:dyDescent="0.3">
      <c r="AA105" s="165"/>
    </row>
    <row r="106" spans="27:27" x14ac:dyDescent="0.3">
      <c r="AA106" s="165"/>
    </row>
    <row r="107" spans="27:27" x14ac:dyDescent="0.3">
      <c r="AA107" s="165"/>
    </row>
    <row r="108" spans="27:27" x14ac:dyDescent="0.3">
      <c r="AA108" s="165"/>
    </row>
    <row r="109" spans="27:27" x14ac:dyDescent="0.3">
      <c r="AA109" s="165"/>
    </row>
    <row r="110" spans="27:27" x14ac:dyDescent="0.3">
      <c r="AA110" s="165"/>
    </row>
    <row r="111" spans="27:27" x14ac:dyDescent="0.3">
      <c r="AA111" s="165"/>
    </row>
    <row r="112" spans="27:27" x14ac:dyDescent="0.3">
      <c r="AA112" s="165"/>
    </row>
    <row r="113" spans="27:27" x14ac:dyDescent="0.3">
      <c r="AA113" s="165"/>
    </row>
    <row r="114" spans="27:27" x14ac:dyDescent="0.3">
      <c r="AA114" s="165"/>
    </row>
    <row r="115" spans="27:27" x14ac:dyDescent="0.3">
      <c r="AA115" s="165"/>
    </row>
    <row r="116" spans="27:27" x14ac:dyDescent="0.3">
      <c r="AA116" s="165"/>
    </row>
    <row r="117" spans="27:27" x14ac:dyDescent="0.3">
      <c r="AA117" s="165"/>
    </row>
    <row r="118" spans="27:27" x14ac:dyDescent="0.3">
      <c r="AA118" s="165"/>
    </row>
    <row r="119" spans="27:27" x14ac:dyDescent="0.3">
      <c r="AA119" s="165"/>
    </row>
    <row r="120" spans="27:27" x14ac:dyDescent="0.3">
      <c r="AA120" s="165"/>
    </row>
    <row r="121" spans="27:27" x14ac:dyDescent="0.3">
      <c r="AA121" s="165"/>
    </row>
    <row r="122" spans="27:27" x14ac:dyDescent="0.3">
      <c r="AA122" s="165"/>
    </row>
    <row r="123" spans="27:27" x14ac:dyDescent="0.3">
      <c r="AA123" s="165"/>
    </row>
    <row r="124" spans="27:27" x14ac:dyDescent="0.3">
      <c r="AA124" s="165"/>
    </row>
    <row r="125" spans="27:27" x14ac:dyDescent="0.3">
      <c r="AA125" s="165"/>
    </row>
    <row r="126" spans="27:27" x14ac:dyDescent="0.3">
      <c r="AA126" s="165"/>
    </row>
    <row r="127" spans="27:27" x14ac:dyDescent="0.3">
      <c r="AA127" s="165"/>
    </row>
    <row r="128" spans="27:27" x14ac:dyDescent="0.3">
      <c r="AA128" s="165"/>
    </row>
    <row r="129" spans="27:27" x14ac:dyDescent="0.3">
      <c r="AA129" s="165"/>
    </row>
    <row r="130" spans="27:27" x14ac:dyDescent="0.3">
      <c r="AA130" s="165"/>
    </row>
    <row r="131" spans="27:27" x14ac:dyDescent="0.3">
      <c r="AA131" s="165"/>
    </row>
    <row r="132" spans="27:27" x14ac:dyDescent="0.3">
      <c r="AA132" s="165"/>
    </row>
    <row r="133" spans="27:27" x14ac:dyDescent="0.3">
      <c r="AA133" s="165"/>
    </row>
    <row r="134" spans="27:27" x14ac:dyDescent="0.3">
      <c r="AA134" s="165"/>
    </row>
    <row r="135" spans="27:27" x14ac:dyDescent="0.3">
      <c r="AA135" s="165"/>
    </row>
    <row r="136" spans="27:27" x14ac:dyDescent="0.3">
      <c r="AA136" s="165"/>
    </row>
    <row r="137" spans="27:27" x14ac:dyDescent="0.3">
      <c r="AA137" s="165"/>
    </row>
    <row r="138" spans="27:27" x14ac:dyDescent="0.3">
      <c r="AA138" s="165"/>
    </row>
    <row r="139" spans="27:27" x14ac:dyDescent="0.3">
      <c r="AA139" s="165"/>
    </row>
    <row r="140" spans="27:27" x14ac:dyDescent="0.3">
      <c r="AA140" s="165"/>
    </row>
    <row r="141" spans="27:27" x14ac:dyDescent="0.3">
      <c r="AA141" s="165"/>
    </row>
    <row r="142" spans="27:27" x14ac:dyDescent="0.3">
      <c r="AA142" s="165"/>
    </row>
    <row r="143" spans="27:27" x14ac:dyDescent="0.3">
      <c r="AA143" s="165"/>
    </row>
    <row r="144" spans="27:27" x14ac:dyDescent="0.3">
      <c r="AA144" s="165"/>
    </row>
    <row r="145" spans="27:27" x14ac:dyDescent="0.3">
      <c r="AA145" s="165"/>
    </row>
    <row r="146" spans="27:27" x14ac:dyDescent="0.3">
      <c r="AA146" s="165"/>
    </row>
    <row r="147" spans="27:27" x14ac:dyDescent="0.3">
      <c r="AA147" s="165"/>
    </row>
    <row r="148" spans="27:27" x14ac:dyDescent="0.3">
      <c r="AA148" s="165"/>
    </row>
    <row r="149" spans="27:27" x14ac:dyDescent="0.3">
      <c r="AA149" s="165"/>
    </row>
    <row r="150" spans="27:27" x14ac:dyDescent="0.3">
      <c r="AA150" s="165"/>
    </row>
    <row r="151" spans="27:27" x14ac:dyDescent="0.3">
      <c r="AA151" s="165"/>
    </row>
    <row r="152" spans="27:27" x14ac:dyDescent="0.3">
      <c r="AA152" s="165"/>
    </row>
    <row r="153" spans="27:27" x14ac:dyDescent="0.3">
      <c r="AA153" s="165"/>
    </row>
    <row r="154" spans="27:27" x14ac:dyDescent="0.3">
      <c r="AA154" s="165"/>
    </row>
    <row r="155" spans="27:27" x14ac:dyDescent="0.3">
      <c r="AA155" s="165"/>
    </row>
    <row r="156" spans="27:27" x14ac:dyDescent="0.3">
      <c r="AA156" s="165"/>
    </row>
    <row r="157" spans="27:27" x14ac:dyDescent="0.3">
      <c r="AA157" s="165"/>
    </row>
    <row r="158" spans="27:27" x14ac:dyDescent="0.3">
      <c r="AA158" s="165"/>
    </row>
    <row r="159" spans="27:27" x14ac:dyDescent="0.3">
      <c r="AA159" s="165"/>
    </row>
    <row r="160" spans="27:27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  <row r="3160" spans="27:27" x14ac:dyDescent="0.3">
      <c r="AA3160" s="165"/>
    </row>
  </sheetData>
  <sheetProtection password="BC6F" sheet="1" objects="1" scenarios="1"/>
  <mergeCells count="12">
    <mergeCell ref="AI45:AI46"/>
    <mergeCell ref="B19:C19"/>
    <mergeCell ref="D19:E19"/>
    <mergeCell ref="A1:I1"/>
    <mergeCell ref="S45:T46"/>
    <mergeCell ref="U45:V46"/>
    <mergeCell ref="W45:X46"/>
    <mergeCell ref="Z39:AA39"/>
    <mergeCell ref="Z40:AA40"/>
    <mergeCell ref="V42:X42"/>
    <mergeCell ref="AB45:AG45"/>
    <mergeCell ref="Q45:R46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4" name="FPMExcelClientSheetOptionstb1"/>
      </mc:Fallback>
    </mc:AlternateContent>
    <mc:AlternateContent xmlns:mc="http://schemas.openxmlformats.org/markup-compatibility/2006">
      <mc:Choice Requires="x14">
        <control shapeId="102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6" name="ReportSubmitManagerControltb1"/>
      </mc:Fallback>
    </mc:AlternateContent>
    <mc:AlternateContent xmlns:mc="http://schemas.openxmlformats.org/markup-compatibility/2006">
      <mc:Choice Requires="x14">
        <control shapeId="102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8" name="AnalyzerDynReport000tb1"/>
      </mc:Fallback>
    </mc:AlternateContent>
    <mc:AlternateContent xmlns:mc="http://schemas.openxmlformats.org/markup-compatibility/2006">
      <mc:Choice Requires="x14">
        <control shapeId="102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10" name="ConnectionDescriptorsInfo000tb1"/>
      </mc:Fallback>
    </mc:AlternateContent>
    <mc:AlternateContent xmlns:mc="http://schemas.openxmlformats.org/markup-compatibility/2006">
      <mc:Choice Requires="x14">
        <control shapeId="102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12" name="MultipleReportManagerInfotb1"/>
      </mc:Fallback>
    </mc:AlternateContent>
    <mc:AlternateContent xmlns:mc="http://schemas.openxmlformats.org/markup-compatibility/2006">
      <mc:Choice Requires="x14">
        <control shapeId="102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U3248"/>
  <sheetViews>
    <sheetView showGridLines="0" showRowColHeaders="0" topLeftCell="O38" zoomScale="80" zoomScaleNormal="80" workbookViewId="0">
      <selection activeCell="X53" sqref="X53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9.5546875" hidden="1" customWidth="1" outlineLevel="1"/>
    <col min="5" max="6" width="12.44140625" hidden="1" customWidth="1" outlineLevel="1"/>
    <col min="7" max="8" width="12.109375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3" customWidth="1" collapsed="1"/>
    <col min="16" max="16" width="13.109375" hidden="1" customWidth="1"/>
    <col min="17" max="17" width="13" hidden="1" customWidth="1"/>
    <col min="18" max="18" width="12.6640625" hidden="1" customWidth="1"/>
    <col min="19" max="19" width="14.6640625" bestFit="1" customWidth="1"/>
    <col min="20" max="20" width="27.6640625" bestFit="1" customWidth="1"/>
    <col min="21" max="21" width="17.88671875" bestFit="1" customWidth="1"/>
    <col min="22" max="22" width="11.88671875" bestFit="1" customWidth="1"/>
    <col min="23" max="23" width="17.88671875" bestFit="1" customWidth="1"/>
    <col min="24" max="24" width="18.5546875" bestFit="1" customWidth="1"/>
    <col min="25" max="25" width="16.5546875" bestFit="1" customWidth="1"/>
    <col min="26" max="26" width="12.5546875" customWidth="1"/>
    <col min="27" max="27" width="27.5546875" customWidth="1"/>
    <col min="28" max="28" width="19" bestFit="1" customWidth="1"/>
    <col min="29" max="29" width="19.5546875" bestFit="1" customWidth="1"/>
    <col min="30" max="30" width="14.33203125" bestFit="1" customWidth="1"/>
    <col min="31" max="31" width="19.5546875" style="96" bestFit="1" customWidth="1"/>
    <col min="32" max="32" width="14.33203125" bestFit="1" customWidth="1"/>
    <col min="33" max="33" width="15.88671875" style="96" customWidth="1"/>
    <col min="34" max="34" width="64.44140625" customWidth="1"/>
    <col min="35" max="35" width="13.554687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4" t="s">
        <v>0</v>
      </c>
      <c r="B1" s="245"/>
      <c r="C1" s="245"/>
      <c r="D1" s="245"/>
      <c r="E1" s="245"/>
      <c r="F1" s="245"/>
      <c r="G1" s="245"/>
      <c r="H1" s="245"/>
      <c r="I1" s="246"/>
      <c r="S1" s="2" t="s">
        <v>23</v>
      </c>
      <c r="T1" s="27" t="str">
        <f>IF(_epmOfflineCondition_,"2017",_xll.EPMMemberProperty($A$3,C9,"YEAR"))</f>
        <v>2017</v>
      </c>
      <c r="U1" s="193" t="str">
        <f>CONCATENATE($C$9-2,".12")</f>
        <v>2015.12</v>
      </c>
      <c r="V1" s="194" t="str">
        <f>$C$9</f>
        <v>2017</v>
      </c>
      <c r="W1" s="193" t="str">
        <f>CONCATENATE($C$9-1,".06")</f>
        <v>2016.06</v>
      </c>
      <c r="X1" s="193" t="str">
        <f>$C$9</f>
        <v>2017</v>
      </c>
      <c r="Y1" s="195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196" t="s">
        <v>118</v>
      </c>
      <c r="V2" s="196" t="s">
        <v>21</v>
      </c>
      <c r="W2" s="196" t="s">
        <v>118</v>
      </c>
      <c r="X2" s="196" t="s">
        <v>92</v>
      </c>
      <c r="Y2" s="196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197" t="s">
        <v>119</v>
      </c>
      <c r="V3" s="197" t="s">
        <v>26</v>
      </c>
      <c r="W3" s="197" t="s">
        <v>119</v>
      </c>
      <c r="X3" s="197" t="str">
        <f>$C$12</f>
        <v>VF</v>
      </c>
      <c r="Y3" s="198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E038I</v>
      </c>
      <c r="D4" s="21"/>
      <c r="E4" s="133" t="str">
        <f>IF(_epmOfflineCondition_,"E038I",_xll.EPMContextMember($A$3,B4))</f>
        <v>E038I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038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IF(_epmOfflineCondition_,"E038", _xll.EPMOlapMemberO(E6,"[ENTITAT].[PARENTH1].[E038]","E038","","000"))</f>
        <v>E038</v>
      </c>
      <c r="D6" s="8"/>
      <c r="E6" s="135" t="str">
        <f>IF(_epmOfflineCondition_,"E038","E"&amp;_xll.EPMMemberProperty($A$3,C8,"entitat"))</f>
        <v>E038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F038I</v>
      </c>
      <c r="D7" s="8"/>
      <c r="E7" s="72" t="str">
        <f>IF(_epmOfflineCondition_,"F038I",_xll.EPMContextMember($A$3,B7))</f>
        <v>F038I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038</v>
      </c>
    </row>
    <row r="8" spans="1:33" hidden="1" outlineLevel="1" x14ac:dyDescent="0.3">
      <c r="A8" s="6"/>
      <c r="B8" s="7" t="s">
        <v>19</v>
      </c>
      <c r="C8" s="170" t="str">
        <f>$E$8</f>
        <v>O038</v>
      </c>
      <c r="D8" s="8"/>
      <c r="E8" s="157" t="str">
        <f>$S$40</f>
        <v>O038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IF(_epmOfflineCondition_,"038",_xll.EPMMemberProperty($A$3,C8,"entitat"))</f>
        <v>038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U40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>
      <c r="C15" s="114" t="str">
        <f>IF(_epmOfflineCondition_,"F038I", _xll.EPMOlapMemberO("[FUNCTIONAL_D].[PARENTH1].[F038I]","","F038I","","000"))</f>
        <v>F038I</v>
      </c>
    </row>
    <row r="16" spans="1:33" hidden="1" outlineLevel="1" x14ac:dyDescent="0.3">
      <c r="C16" s="114" t="str">
        <f>IF(_epmOfflineCondition_,"PRDUMMY", _xll.EPMOlapMemberO("[PROJECTS_D].[PARENTH1].[PRDUMMY]","","PRDUMMY","","000"))</f>
        <v>PRDUMMY</v>
      </c>
    </row>
    <row r="17" spans="1:30" hidden="1" outlineLevel="1" x14ac:dyDescent="0.3"/>
    <row r="18" spans="1:30" hidden="1" outlineLevel="1" x14ac:dyDescent="0.3"/>
    <row r="19" spans="1:30" hidden="1" outlineLevel="1" x14ac:dyDescent="0.3">
      <c r="A19" s="140"/>
      <c r="B19" s="242" t="s">
        <v>103</v>
      </c>
      <c r="C19" s="243"/>
      <c r="D19" s="242"/>
      <c r="E19" s="243"/>
    </row>
    <row r="20" spans="1:30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0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0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$Y$49</v>
      </c>
      <c r="D22" s="147">
        <f>SUMPRODUCT(MAX((ROW(Q:Q )*(Q:Q &lt;&gt;""))))</f>
        <v>49</v>
      </c>
      <c r="E22" s="13">
        <f>SUMPRODUCT(MAX((COLUMN(48:48 )*(48:48 &lt;&gt;""))))</f>
        <v>25</v>
      </c>
    </row>
    <row r="23" spans="1:30" ht="15" hidden="1" outlineLevel="1" thickBot="1" x14ac:dyDescent="0.35">
      <c r="A23" s="148"/>
      <c r="B23" s="29" t="s">
        <v>107</v>
      </c>
      <c r="C23" s="149" t="s">
        <v>108</v>
      </c>
    </row>
    <row r="24" spans="1:30" hidden="1" outlineLevel="1" x14ac:dyDescent="0.3">
      <c r="A24" s="150" t="s">
        <v>87</v>
      </c>
      <c r="B24" s="151" t="e">
        <f>ADDRESS(50,MATCH(A24,$50:$50,0))</f>
        <v>#N/A</v>
      </c>
      <c r="C24" s="152" t="e">
        <f>MATCH(A24,$50:$50,0)</f>
        <v>#N/A</v>
      </c>
    </row>
    <row r="25" spans="1:30" hidden="1" outlineLevel="1" x14ac:dyDescent="0.3">
      <c r="A25" s="150" t="s">
        <v>88</v>
      </c>
      <c r="B25" s="151" t="e">
        <f>ADDRESS(50,MATCH(A25,$50:$50,0))</f>
        <v>#N/A</v>
      </c>
      <c r="C25" s="152" t="e">
        <f>MATCH(A25,$50:$50,0)</f>
        <v>#N/A</v>
      </c>
    </row>
    <row r="26" spans="1:30" hidden="1" outlineLevel="1" x14ac:dyDescent="0.3"/>
    <row r="27" spans="1:30" hidden="1" outlineLevel="1" x14ac:dyDescent="0.3">
      <c r="AD27" s="199"/>
    </row>
    <row r="28" spans="1:30" hidden="1" outlineLevel="1" x14ac:dyDescent="0.3"/>
    <row r="29" spans="1:30" ht="15" hidden="1" outlineLevel="1" thickBot="1" x14ac:dyDescent="0.35">
      <c r="A29" s="148"/>
      <c r="B29" s="148"/>
    </row>
    <row r="30" spans="1:30" hidden="1" outlineLevel="1" x14ac:dyDescent="0.3">
      <c r="A30" s="150" t="s">
        <v>124</v>
      </c>
      <c r="B30" s="151" t="str">
        <f>IF(_epmOfflineCondition_,"2017",_xll.EPMMemberDesc(A30,$A$3))</f>
        <v>2017</v>
      </c>
    </row>
    <row r="31" spans="1:30" hidden="1" outlineLevel="1" x14ac:dyDescent="0.3"/>
    <row r="32" spans="1:30" hidden="1" outlineLevel="1" x14ac:dyDescent="0.3"/>
    <row r="33" spans="19:99" hidden="1" outlineLevel="1" x14ac:dyDescent="0.3"/>
    <row r="34" spans="19:99" hidden="1" outlineLevel="1" x14ac:dyDescent="0.3"/>
    <row r="35" spans="19:99" hidden="1" outlineLevel="1" x14ac:dyDescent="0.3"/>
    <row r="36" spans="19:99" hidden="1" outlineLevel="1" x14ac:dyDescent="0.3"/>
    <row r="37" spans="19:99" hidden="1" outlineLevel="1" x14ac:dyDescent="0.3"/>
    <row r="38" spans="19:99" collapsed="1" x14ac:dyDescent="0.3">
      <c r="S38" t="s">
        <v>100</v>
      </c>
    </row>
    <row r="39" spans="19:99" ht="15.6" x14ac:dyDescent="0.3">
      <c r="S39" s="156">
        <f>IF(F8=0,1,0)</f>
        <v>1</v>
      </c>
      <c r="T39" s="123" t="s">
        <v>96</v>
      </c>
      <c r="U39" s="156">
        <f>IF(F9=0,1,0)</f>
        <v>1</v>
      </c>
      <c r="V39" s="123" t="s">
        <v>97</v>
      </c>
      <c r="W39" s="156">
        <f>IF(F12=0,1,0)</f>
        <v>1</v>
      </c>
      <c r="X39" s="123" t="s">
        <v>25</v>
      </c>
      <c r="Y39" s="122"/>
      <c r="Z39" s="251" t="s">
        <v>99</v>
      </c>
      <c r="AA39" s="252"/>
    </row>
    <row r="40" spans="19:99" x14ac:dyDescent="0.3">
      <c r="S40" s="124" t="str">
        <f>IF(_epmOfflineCondition_,"O038",_xll.EPMContextMember($A$3,B8))</f>
        <v>O038</v>
      </c>
      <c r="T40" s="125" t="str">
        <f>IF(_epmOfflineCondition_,"Selectives Metropolitanes",_xll.EPMMemberProperty($A$3,$S$40,$T$4))</f>
        <v>Selectives Metropolitanes</v>
      </c>
      <c r="U40" s="126" t="str">
        <f>IF(_epmOfflineCondition_,"2017",_xll.EPMContextMember($A$3,B9,D9))</f>
        <v>2017</v>
      </c>
      <c r="V40" s="125" t="str">
        <f>IF(_epmOfflineCondition_,"2017",_xll.EPMMemberDesc(U40,$A$3))</f>
        <v>2017</v>
      </c>
      <c r="W40" s="127" t="s">
        <v>126</v>
      </c>
      <c r="X40" s="125" t="str">
        <f>IF(_epmOfflineCondition_,"Pressupost aprovat",_xll.EPMMemberDesc(W40,$A$3))</f>
        <v>Pressupost aprovat</v>
      </c>
      <c r="Y40" s="153" t="str">
        <f>E6</f>
        <v>E038</v>
      </c>
      <c r="Z40" s="253" t="str">
        <f>IF(_epmOfflineCondition_,"Selectives Metropolitanes, SA",_xll.EPMMemberDesc(Y40,$A$3))</f>
        <v>Selectives Metropolitanes, SA</v>
      </c>
      <c r="AA40" s="254"/>
    </row>
    <row r="42" spans="19:99" x14ac:dyDescent="0.3">
      <c r="V42" s="255" t="str">
        <f>IF(F3&lt;&gt;0,"       Realitzi una selecció vàlida","")</f>
        <v/>
      </c>
      <c r="W42" s="255"/>
      <c r="X42" s="255"/>
    </row>
    <row r="43" spans="19:99" ht="12" customHeight="1" x14ac:dyDescent="0.3"/>
    <row r="44" spans="19:99" x14ac:dyDescent="0.3">
      <c r="AE44"/>
      <c r="AG44"/>
    </row>
    <row r="45" spans="19:99" ht="15" customHeight="1" x14ac:dyDescent="0.3">
      <c r="S45" s="247" t="s">
        <v>134</v>
      </c>
      <c r="T45" s="248"/>
      <c r="U45" s="162" t="str">
        <f>U1</f>
        <v>2015.12</v>
      </c>
      <c r="V45" s="162">
        <f>V1-1</f>
        <v>2016</v>
      </c>
      <c r="W45" s="162" t="str">
        <f>W1</f>
        <v>2016.06</v>
      </c>
      <c r="X45" s="256" t="str">
        <f>C9</f>
        <v>2017</v>
      </c>
      <c r="Y45" s="258"/>
      <c r="AE45"/>
      <c r="AG45"/>
    </row>
    <row r="46" spans="19:99" ht="26.25" customHeight="1" x14ac:dyDescent="0.3">
      <c r="S46" s="249"/>
      <c r="T46" s="250"/>
      <c r="U46" s="162" t="s">
        <v>117</v>
      </c>
      <c r="V46" s="162" t="s">
        <v>120</v>
      </c>
      <c r="W46" s="162" t="s">
        <v>117</v>
      </c>
      <c r="X46" s="162" t="s">
        <v>27</v>
      </c>
      <c r="Y46" s="162" t="s">
        <v>28</v>
      </c>
      <c r="AE46"/>
      <c r="AG46"/>
    </row>
    <row r="47" spans="19:99" ht="3.75" customHeight="1" x14ac:dyDescent="0.3">
      <c r="AE47"/>
      <c r="AG47"/>
    </row>
    <row r="48" spans="19:99" hidden="1" x14ac:dyDescent="0.3"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t="str">
        <f>IF(_epmOfflineCondition_,"2015.12", _xll.EPMOlapMemberO($U$1,"[PERIODE].[PARENTH1].[2015.12]","2015.12","","000"))</f>
        <v>2015.12</v>
      </c>
      <c r="V48" t="str">
        <f>IF(_epmOfflineCondition_,"2017", _xll.EPMOlapMemberO($V$1,"[PERIODE].[PARENTH1].[2017]","2017","","000"))</f>
        <v>2017</v>
      </c>
      <c r="W48" t="str">
        <f>IF(_epmOfflineCondition_,"2016.06", _xll.EPMOlapMemberO($W$1,"[PERIODE].[PARENTH1].[2016.06]","2016.06","","000"))</f>
        <v>2016.06</v>
      </c>
      <c r="X48" t="str">
        <f>IF(_epmOfflineCondition_,"2017", _xll.EPMOlapMemberO($X$1,"[PERIODE].[PARENTH1].[2017]","2017","","000"))</f>
        <v>2017</v>
      </c>
      <c r="Y48" t="str">
        <f>IF(_epmOfflineCondition_,"2017", _xll.EPMOlapMemberO($Y$1,"[PERIODE].[PARENTH1].[2017]","2017","","000"))</f>
        <v>2017</v>
      </c>
      <c r="AE48"/>
      <c r="AG48"/>
      <c r="AH48" s="109"/>
      <c r="AI48" s="109"/>
      <c r="AJ48" s="109"/>
      <c r="AK48" s="109"/>
      <c r="AL48" s="109"/>
      <c r="AM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</row>
    <row r="49" spans="16:33" hidden="1" x14ac:dyDescent="0.3">
      <c r="P49" s="25" t="s">
        <v>127</v>
      </c>
      <c r="Q49" s="25" t="s">
        <v>128</v>
      </c>
      <c r="R49" s="25" t="s">
        <v>129</v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t="str">
        <f>IF(_epmOfflineCondition_,"TINGEXCECRI", _xll.EPMOlapMemberO($U$2,"[TIPUS_DATO].[PARENTH1].[TINGEXCECRI]","TINGEXCECRI - Reconeixement_RI","","000"))</f>
        <v>TINGEXCECRI</v>
      </c>
      <c r="V49" t="str">
        <f>IF(_epmOfflineCondition_,"TICREDINI", _xll.EPMOlapMemberO($V$2,"[TIPUS_DATO].[PARENTH1].[TICREDINI]","TICREDINI - Crèdit Inicial EXERCICI -1","","000"))</f>
        <v>TICREDINI</v>
      </c>
      <c r="W49" t="str">
        <f>IF(_epmOfflineCondition_,"TINGEXCECRI", _xll.EPMOlapMemberO($W$2,"[TIPUS_DATO].[PARENTH1].[TINGEXCECRI]","TINGEXCECRI - Reconeixement_RI","","000"))</f>
        <v>TINGEXCECRI</v>
      </c>
      <c r="X49" t="str">
        <f>IF(_epmOfflineCondition_,"TIPREMAN", _xll.EPMOlapMemberO($X$2,"[TIPUS_DATO].[PARENTH1].[TIPREMAN]","TIPREMAN - Pressupost manual","","000"))</f>
        <v>TIPREMAN</v>
      </c>
      <c r="Y49" s="109" t="str">
        <f>IF(_epmOfflineCondition_,"TIPRETOT", _xll.EPMOlapMemberO($Y$2,"[TIPUS_DATO].[PARENTH1].[TIPRETOT]","TIPRETOT - Pressupost total","","000"))</f>
        <v>TIPRETOT</v>
      </c>
      <c r="AE49"/>
      <c r="AG49"/>
    </row>
    <row r="50" spans="16:33" hidden="1" x14ac:dyDescent="0.3">
      <c r="P50" s="26"/>
      <c r="Q50" s="26"/>
      <c r="R50" s="26"/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t="str">
        <f>IF(_epmOfflineCondition_,"V1_C", _xll.EPMOlapMemberO($U$3,"[VERSIO].[PARENTH1].[V1_C]","V1_C - Executat","","000"))</f>
        <v>V1_C</v>
      </c>
      <c r="V50" t="str">
        <f>IF(_epmOfflineCondition_,"VCARG", _xll.EPMOlapMemberO($V$3,"[VERSIO].[PARENTH1].[VCARG]","VCARG - Crédits Inicials i plurianuals EcoFin","","000"))</f>
        <v>VCARG</v>
      </c>
      <c r="W50" t="str">
        <f>IF(_epmOfflineCondition_,"V1_C", _xll.EPMOlapMemberO($W$3,"[VERSIO].[PARENTH1].[V1_C]","V1_C - Executat","","000"))</f>
        <v>V1_C</v>
      </c>
      <c r="X50" t="str">
        <f>IF(_epmOfflineCondition_,"VF", _xll.EPMOlapMemberO($X$3,"[VERSIO].[PARENTH1].[VF]","VF - Pressupost aprovat","","000"))</f>
        <v>VF</v>
      </c>
      <c r="Y50" t="str">
        <f>IF(_epmOfflineCondition_,"VF", _xll.EPMOlapMemberO($Y$3,"[VERSIO].[PARENTH1].[VF]","VF - Pressupost aprovat","","000"))</f>
        <v>VF</v>
      </c>
      <c r="AE50"/>
      <c r="AG50"/>
    </row>
    <row r="51" spans="16:33" x14ac:dyDescent="0.3">
      <c r="R51" s="205" t="str">
        <f>IF(_epmOfflineCondition_,"E038I3", _xll.EPMOlapMemberO("[ECONOMIC_D].[PARENTH1].[E038I3]","","E038I3","","000"))</f>
        <v>E038I3</v>
      </c>
      <c r="S51" s="204" t="str">
        <f>IF(R51="TOTAL", "TOTAL", IF(R51="ECDUMMY", "", MID(R51, 6, LEN(R51))))</f>
        <v>3</v>
      </c>
      <c r="T51" s="204" t="str">
        <f>IF(_epmOfflineCondition_,"TAXES I ALTRES INGRESSOS",IF(R51="TOTAL", "TOTAL", _xll.EPMMemberProperty($A$3, R51, $T$4)))</f>
        <v>TAXES I ALTRES INGRESSOS</v>
      </c>
      <c r="U51" s="204"/>
      <c r="V51" s="204"/>
      <c r="W51" s="204"/>
      <c r="X51" s="204">
        <v>7456251.29</v>
      </c>
      <c r="Y51" s="204">
        <f>SUM(X51)</f>
        <v>7456251.29</v>
      </c>
      <c r="AE51"/>
      <c r="AG51"/>
    </row>
    <row r="52" spans="16:33" x14ac:dyDescent="0.3">
      <c r="R52" s="205" t="str">
        <f>IF(_epmOfflineCondition_,"E038I8", _xll.EPMOlapMemberO("[ECONOMIC_D].[PARENTH1].[E038I8]","","E038I8","","000"))</f>
        <v>E038I8</v>
      </c>
      <c r="S52" s="204" t="str">
        <f t="shared" ref="S52:S53" si="2">IF(R52="TOTAL", "TOTAL", IF(R52="ECDUMMY", "", MID(R52, 6, LEN(R52))))</f>
        <v>8</v>
      </c>
      <c r="T52" s="204" t="str">
        <f>IF(_epmOfflineCondition_,"ACTIUS FINANCERS",IF(R52="TOTAL", "TOTAL", _xll.EPMMemberProperty($A$3, R52, $T$4)))</f>
        <v>ACTIUS FINANCERS</v>
      </c>
      <c r="U52" s="204"/>
      <c r="V52" s="204"/>
      <c r="W52" s="204"/>
      <c r="X52" s="204">
        <v>117238.32</v>
      </c>
      <c r="Y52" s="204">
        <f t="shared" ref="Y52" si="3">SUM(X52)</f>
        <v>117238.32</v>
      </c>
      <c r="AE52"/>
      <c r="AG52"/>
    </row>
    <row r="53" spans="16:33" x14ac:dyDescent="0.3">
      <c r="R53" s="109" t="str">
        <f>IF(_epmOfflineCondition_,"TOTAL", _xll.FPMXLClient.TechnicalCategory.EPMLocalMember("TOTAL","012","000"))</f>
        <v>TOTAL</v>
      </c>
      <c r="S53" s="86" t="str">
        <f t="shared" si="2"/>
        <v>TOTAL</v>
      </c>
      <c r="T53" s="86" t="str">
        <f>IF(_epmOfflineCondition_,"TOTAL",IF(R53="TOTAL", "TOTAL", _xll.EPMMemberProperty($A$3, R53, $T$4)))</f>
        <v>TOTAL</v>
      </c>
      <c r="U53" s="86">
        <f t="shared" ref="U53:Y53" si="4">SUM(U51:U52)</f>
        <v>0</v>
      </c>
      <c r="V53" s="86">
        <f t="shared" si="4"/>
        <v>0</v>
      </c>
      <c r="W53" s="86">
        <f t="shared" si="4"/>
        <v>0</v>
      </c>
      <c r="X53" s="86">
        <f t="shared" si="4"/>
        <v>7573489.6100000003</v>
      </c>
      <c r="Y53" s="86">
        <f t="shared" si="4"/>
        <v>7573489.6100000003</v>
      </c>
      <c r="AE53"/>
      <c r="AG53"/>
    </row>
    <row r="54" spans="16:33" x14ac:dyDescent="0.3">
      <c r="AE54"/>
      <c r="AG54"/>
    </row>
    <row r="55" spans="16:33" x14ac:dyDescent="0.3">
      <c r="AE55"/>
      <c r="AG55"/>
    </row>
    <row r="56" spans="16:33" x14ac:dyDescent="0.3">
      <c r="AE56"/>
      <c r="AG56"/>
    </row>
    <row r="57" spans="16:33" x14ac:dyDescent="0.3">
      <c r="AE57"/>
      <c r="AG57"/>
    </row>
    <row r="58" spans="16:33" x14ac:dyDescent="0.3">
      <c r="AE58"/>
      <c r="AG58"/>
    </row>
    <row r="59" spans="16:33" x14ac:dyDescent="0.3">
      <c r="AE59"/>
      <c r="AG59"/>
    </row>
    <row r="60" spans="16:33" x14ac:dyDescent="0.3">
      <c r="AE60"/>
      <c r="AG60"/>
    </row>
    <row r="61" spans="16:33" x14ac:dyDescent="0.3">
      <c r="AE61"/>
      <c r="AG61"/>
    </row>
    <row r="62" spans="16:33" x14ac:dyDescent="0.3">
      <c r="AE62"/>
      <c r="AG62"/>
    </row>
    <row r="63" spans="16:33" x14ac:dyDescent="0.3">
      <c r="AE63"/>
      <c r="AG63"/>
    </row>
    <row r="64" spans="16:33" x14ac:dyDescent="0.3">
      <c r="AE64"/>
      <c r="AG64"/>
    </row>
    <row r="65" spans="19:33" x14ac:dyDescent="0.3">
      <c r="AE65"/>
      <c r="AG65"/>
    </row>
    <row r="66" spans="19:33" x14ac:dyDescent="0.3">
      <c r="AE66"/>
      <c r="AG66"/>
    </row>
    <row r="67" spans="19:33" x14ac:dyDescent="0.3">
      <c r="AE67"/>
      <c r="AG67"/>
    </row>
    <row r="68" spans="19:33" x14ac:dyDescent="0.3">
      <c r="AE68"/>
      <c r="AG68"/>
    </row>
    <row r="69" spans="19:33" x14ac:dyDescent="0.3">
      <c r="AE69"/>
      <c r="AG69"/>
    </row>
    <row r="70" spans="19:33" x14ac:dyDescent="0.3">
      <c r="AE70"/>
      <c r="AG70"/>
    </row>
    <row r="71" spans="19:33" x14ac:dyDescent="0.3">
      <c r="AE71"/>
      <c r="AG71"/>
    </row>
    <row r="72" spans="19:33" x14ac:dyDescent="0.3">
      <c r="AE72"/>
      <c r="AG72"/>
    </row>
    <row r="73" spans="19:33" x14ac:dyDescent="0.3">
      <c r="AE73"/>
      <c r="AG73"/>
    </row>
    <row r="74" spans="19:33" x14ac:dyDescent="0.3">
      <c r="AE74"/>
      <c r="AG74"/>
    </row>
    <row r="75" spans="19:33" x14ac:dyDescent="0.3">
      <c r="AE75"/>
      <c r="AG75"/>
    </row>
    <row r="76" spans="19:33" x14ac:dyDescent="0.3">
      <c r="AE76"/>
      <c r="AG76"/>
    </row>
    <row r="77" spans="19:33" x14ac:dyDescent="0.3">
      <c r="AB77" s="200"/>
      <c r="AC77" s="200"/>
      <c r="AD77" s="200"/>
      <c r="AE77" s="200"/>
      <c r="AF77" s="200"/>
      <c r="AG77" s="200"/>
    </row>
    <row r="78" spans="19:33" x14ac:dyDescent="0.3">
      <c r="S78" s="200"/>
      <c r="T78" s="200"/>
      <c r="U78" s="200"/>
      <c r="V78" s="200"/>
      <c r="W78" s="200"/>
      <c r="X78" s="200"/>
      <c r="Y78" s="200"/>
    </row>
    <row r="79" spans="19:33" x14ac:dyDescent="0.3">
      <c r="Z79" s="200"/>
      <c r="AA79" s="200"/>
    </row>
    <row r="81" spans="22:27" x14ac:dyDescent="0.3">
      <c r="AA81" s="165"/>
    </row>
    <row r="82" spans="22:27" x14ac:dyDescent="0.3">
      <c r="AA82" s="165"/>
    </row>
    <row r="83" spans="22:27" x14ac:dyDescent="0.3">
      <c r="AA83" s="165"/>
    </row>
    <row r="84" spans="22:27" x14ac:dyDescent="0.3">
      <c r="AA84" s="165"/>
    </row>
    <row r="85" spans="22:27" x14ac:dyDescent="0.3">
      <c r="AA85" s="165"/>
    </row>
    <row r="86" spans="22:27" x14ac:dyDescent="0.3">
      <c r="AA86" s="165"/>
    </row>
    <row r="87" spans="22:27" x14ac:dyDescent="0.3">
      <c r="AA87" s="165"/>
    </row>
    <row r="88" spans="22:27" x14ac:dyDescent="0.3">
      <c r="AA88" s="165"/>
    </row>
    <row r="89" spans="22:27" x14ac:dyDescent="0.3">
      <c r="AA89" s="165"/>
    </row>
    <row r="90" spans="22:27" x14ac:dyDescent="0.3">
      <c r="AA90" s="165"/>
    </row>
    <row r="91" spans="22:27" x14ac:dyDescent="0.3">
      <c r="V91" s="199"/>
      <c r="AA91" s="165"/>
    </row>
    <row r="92" spans="22:27" x14ac:dyDescent="0.3">
      <c r="AA92" s="165"/>
    </row>
    <row r="93" spans="22:27" x14ac:dyDescent="0.3">
      <c r="AA93" s="165"/>
    </row>
    <row r="94" spans="22:27" x14ac:dyDescent="0.3">
      <c r="AA94" s="165"/>
    </row>
    <row r="95" spans="22:27" x14ac:dyDescent="0.3">
      <c r="AA95" s="165"/>
    </row>
    <row r="96" spans="22:27" x14ac:dyDescent="0.3">
      <c r="AA96" s="165"/>
    </row>
    <row r="97" spans="27:27" x14ac:dyDescent="0.3">
      <c r="AA97" s="165"/>
    </row>
    <row r="98" spans="27:27" x14ac:dyDescent="0.3">
      <c r="AA98" s="165"/>
    </row>
    <row r="99" spans="27:27" x14ac:dyDescent="0.3">
      <c r="AA99" s="165"/>
    </row>
    <row r="100" spans="27:27" x14ac:dyDescent="0.3">
      <c r="AA100" s="165"/>
    </row>
    <row r="101" spans="27:27" x14ac:dyDescent="0.3">
      <c r="AA101" s="165"/>
    </row>
    <row r="102" spans="27:27" x14ac:dyDescent="0.3">
      <c r="AA102" s="165"/>
    </row>
    <row r="103" spans="27:27" x14ac:dyDescent="0.3">
      <c r="AA103" s="165"/>
    </row>
    <row r="104" spans="27:27" x14ac:dyDescent="0.3">
      <c r="AA104" s="165"/>
    </row>
    <row r="105" spans="27:27" x14ac:dyDescent="0.3">
      <c r="AA105" s="165"/>
    </row>
    <row r="106" spans="27:27" x14ac:dyDescent="0.3">
      <c r="AA106" s="165"/>
    </row>
    <row r="107" spans="27:27" x14ac:dyDescent="0.3">
      <c r="AA107" s="165"/>
    </row>
    <row r="108" spans="27:27" x14ac:dyDescent="0.3">
      <c r="AA108" s="165"/>
    </row>
    <row r="109" spans="27:27" x14ac:dyDescent="0.3">
      <c r="AA109" s="165"/>
    </row>
    <row r="110" spans="27:27" x14ac:dyDescent="0.3">
      <c r="AA110" s="165"/>
    </row>
    <row r="111" spans="27:27" x14ac:dyDescent="0.3">
      <c r="AA111" s="165"/>
    </row>
    <row r="112" spans="27:27" x14ac:dyDescent="0.3">
      <c r="AA112" s="165"/>
    </row>
    <row r="113" spans="27:27" x14ac:dyDescent="0.3">
      <c r="AA113" s="165"/>
    </row>
    <row r="114" spans="27:27" x14ac:dyDescent="0.3">
      <c r="AA114" s="165"/>
    </row>
    <row r="115" spans="27:27" x14ac:dyDescent="0.3">
      <c r="AA115" s="165"/>
    </row>
    <row r="116" spans="27:27" x14ac:dyDescent="0.3">
      <c r="AA116" s="165"/>
    </row>
    <row r="117" spans="27:27" x14ac:dyDescent="0.3">
      <c r="AA117" s="165"/>
    </row>
    <row r="118" spans="27:27" x14ac:dyDescent="0.3">
      <c r="AA118" s="165"/>
    </row>
    <row r="119" spans="27:27" x14ac:dyDescent="0.3">
      <c r="AA119" s="165"/>
    </row>
    <row r="120" spans="27:27" x14ac:dyDescent="0.3">
      <c r="AA120" s="165"/>
    </row>
    <row r="121" spans="27:27" x14ac:dyDescent="0.3">
      <c r="AA121" s="165"/>
    </row>
    <row r="122" spans="27:27" x14ac:dyDescent="0.3">
      <c r="AA122" s="165"/>
    </row>
    <row r="123" spans="27:27" x14ac:dyDescent="0.3">
      <c r="AA123" s="165"/>
    </row>
    <row r="124" spans="27:27" x14ac:dyDescent="0.3">
      <c r="AA124" s="165"/>
    </row>
    <row r="125" spans="27:27" x14ac:dyDescent="0.3">
      <c r="AA125" s="165"/>
    </row>
    <row r="126" spans="27:27" x14ac:dyDescent="0.3">
      <c r="AA126" s="165"/>
    </row>
    <row r="127" spans="27:27" x14ac:dyDescent="0.3">
      <c r="AA127" s="165"/>
    </row>
    <row r="128" spans="27:27" x14ac:dyDescent="0.3">
      <c r="AA128" s="165"/>
    </row>
    <row r="129" spans="27:27" x14ac:dyDescent="0.3">
      <c r="AA129" s="165"/>
    </row>
    <row r="130" spans="27:27" x14ac:dyDescent="0.3">
      <c r="AA130" s="165"/>
    </row>
    <row r="131" spans="27:27" x14ac:dyDescent="0.3">
      <c r="AA131" s="165"/>
    </row>
    <row r="132" spans="27:27" x14ac:dyDescent="0.3">
      <c r="AA132" s="165"/>
    </row>
    <row r="133" spans="27:27" x14ac:dyDescent="0.3">
      <c r="AA133" s="165"/>
    </row>
    <row r="134" spans="27:27" x14ac:dyDescent="0.3">
      <c r="AA134" s="165"/>
    </row>
    <row r="135" spans="27:27" x14ac:dyDescent="0.3">
      <c r="AA135" s="165"/>
    </row>
    <row r="136" spans="27:27" x14ac:dyDescent="0.3">
      <c r="AA136" s="165"/>
    </row>
    <row r="137" spans="27:27" x14ac:dyDescent="0.3">
      <c r="AA137" s="165"/>
    </row>
    <row r="138" spans="27:27" x14ac:dyDescent="0.3">
      <c r="AA138" s="165"/>
    </row>
    <row r="139" spans="27:27" x14ac:dyDescent="0.3">
      <c r="AA139" s="165"/>
    </row>
    <row r="140" spans="27:27" x14ac:dyDescent="0.3">
      <c r="AA140" s="165"/>
    </row>
    <row r="141" spans="27:27" x14ac:dyDescent="0.3">
      <c r="AA141" s="165"/>
    </row>
    <row r="142" spans="27:27" x14ac:dyDescent="0.3">
      <c r="AA142" s="165"/>
    </row>
    <row r="143" spans="27:27" x14ac:dyDescent="0.3">
      <c r="AA143" s="165"/>
    </row>
    <row r="144" spans="27:27" x14ac:dyDescent="0.3">
      <c r="AA144" s="165"/>
    </row>
    <row r="145" spans="27:27" x14ac:dyDescent="0.3">
      <c r="AA145" s="165"/>
    </row>
    <row r="146" spans="27:27" x14ac:dyDescent="0.3">
      <c r="AA146" s="165"/>
    </row>
    <row r="147" spans="27:27" x14ac:dyDescent="0.3">
      <c r="AA147" s="165"/>
    </row>
    <row r="148" spans="27:27" x14ac:dyDescent="0.3">
      <c r="AA148" s="165"/>
    </row>
    <row r="149" spans="27:27" x14ac:dyDescent="0.3">
      <c r="AA149" s="165"/>
    </row>
    <row r="150" spans="27:27" x14ac:dyDescent="0.3">
      <c r="AA150" s="165"/>
    </row>
    <row r="151" spans="27:27" x14ac:dyDescent="0.3">
      <c r="AA151" s="165"/>
    </row>
    <row r="152" spans="27:27" x14ac:dyDescent="0.3">
      <c r="AA152" s="165"/>
    </row>
    <row r="153" spans="27:27" x14ac:dyDescent="0.3">
      <c r="AA153" s="165"/>
    </row>
    <row r="154" spans="27:27" x14ac:dyDescent="0.3">
      <c r="AA154" s="165"/>
    </row>
    <row r="155" spans="27:27" x14ac:dyDescent="0.3">
      <c r="AA155" s="165"/>
    </row>
    <row r="156" spans="27:27" x14ac:dyDescent="0.3">
      <c r="AA156" s="165"/>
    </row>
    <row r="157" spans="27:27" x14ac:dyDescent="0.3">
      <c r="AA157" s="165"/>
    </row>
    <row r="158" spans="27:27" x14ac:dyDescent="0.3">
      <c r="AA158" s="165"/>
    </row>
    <row r="159" spans="27:27" x14ac:dyDescent="0.3">
      <c r="AA159" s="165"/>
    </row>
    <row r="160" spans="27:27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  <row r="3160" spans="27:27" x14ac:dyDescent="0.3">
      <c r="AA3160" s="165"/>
    </row>
    <row r="3161" spans="27:27" x14ac:dyDescent="0.3">
      <c r="AA3161" s="165"/>
    </row>
    <row r="3162" spans="27:27" x14ac:dyDescent="0.3">
      <c r="AA3162" s="165"/>
    </row>
    <row r="3163" spans="27:27" x14ac:dyDescent="0.3">
      <c r="AA3163" s="165"/>
    </row>
    <row r="3164" spans="27:27" x14ac:dyDescent="0.3">
      <c r="AA3164" s="165"/>
    </row>
    <row r="3165" spans="27:27" x14ac:dyDescent="0.3">
      <c r="AA3165" s="165"/>
    </row>
    <row r="3166" spans="27:27" x14ac:dyDescent="0.3">
      <c r="AA3166" s="165"/>
    </row>
    <row r="3167" spans="27:27" x14ac:dyDescent="0.3">
      <c r="AA3167" s="165"/>
    </row>
    <row r="3168" spans="27:27" x14ac:dyDescent="0.3">
      <c r="AA3168" s="165"/>
    </row>
    <row r="3169" spans="27:27" x14ac:dyDescent="0.3">
      <c r="AA3169" s="165"/>
    </row>
    <row r="3170" spans="27:27" x14ac:dyDescent="0.3">
      <c r="AA3170" s="165"/>
    </row>
    <row r="3171" spans="27:27" x14ac:dyDescent="0.3">
      <c r="AA3171" s="165"/>
    </row>
    <row r="3172" spans="27:27" x14ac:dyDescent="0.3">
      <c r="AA3172" s="165"/>
    </row>
    <row r="3173" spans="27:27" x14ac:dyDescent="0.3">
      <c r="AA3173" s="165"/>
    </row>
    <row r="3174" spans="27:27" x14ac:dyDescent="0.3">
      <c r="AA3174" s="165"/>
    </row>
    <row r="3175" spans="27:27" x14ac:dyDescent="0.3">
      <c r="AA3175" s="165"/>
    </row>
    <row r="3176" spans="27:27" x14ac:dyDescent="0.3">
      <c r="AA3176" s="165"/>
    </row>
    <row r="3177" spans="27:27" x14ac:dyDescent="0.3">
      <c r="AA3177" s="165"/>
    </row>
    <row r="3178" spans="27:27" x14ac:dyDescent="0.3">
      <c r="AA3178" s="165"/>
    </row>
    <row r="3179" spans="27:27" x14ac:dyDescent="0.3">
      <c r="AA3179" s="165"/>
    </row>
    <row r="3180" spans="27:27" x14ac:dyDescent="0.3">
      <c r="AA3180" s="165"/>
    </row>
    <row r="3181" spans="27:27" x14ac:dyDescent="0.3">
      <c r="AA3181" s="165"/>
    </row>
    <row r="3182" spans="27:27" x14ac:dyDescent="0.3">
      <c r="AA3182" s="165"/>
    </row>
    <row r="3183" spans="27:27" x14ac:dyDescent="0.3">
      <c r="AA3183" s="165"/>
    </row>
    <row r="3184" spans="27:27" x14ac:dyDescent="0.3">
      <c r="AA3184" s="165"/>
    </row>
    <row r="3185" spans="27:27" x14ac:dyDescent="0.3">
      <c r="AA3185" s="165"/>
    </row>
    <row r="3186" spans="27:27" x14ac:dyDescent="0.3">
      <c r="AA3186" s="165"/>
    </row>
    <row r="3187" spans="27:27" x14ac:dyDescent="0.3">
      <c r="AA3187" s="165"/>
    </row>
    <row r="3188" spans="27:27" x14ac:dyDescent="0.3">
      <c r="AA3188" s="165"/>
    </row>
    <row r="3189" spans="27:27" x14ac:dyDescent="0.3">
      <c r="AA3189" s="165"/>
    </row>
    <row r="3190" spans="27:27" x14ac:dyDescent="0.3">
      <c r="AA3190" s="165"/>
    </row>
    <row r="3191" spans="27:27" x14ac:dyDescent="0.3">
      <c r="AA3191" s="165"/>
    </row>
    <row r="3192" spans="27:27" x14ac:dyDescent="0.3">
      <c r="AA3192" s="165"/>
    </row>
    <row r="3193" spans="27:27" x14ac:dyDescent="0.3">
      <c r="AA3193" s="165"/>
    </row>
    <row r="3194" spans="27:27" x14ac:dyDescent="0.3">
      <c r="AA3194" s="165"/>
    </row>
    <row r="3195" spans="27:27" x14ac:dyDescent="0.3">
      <c r="AA3195" s="165"/>
    </row>
    <row r="3196" spans="27:27" x14ac:dyDescent="0.3">
      <c r="AA3196" s="165"/>
    </row>
    <row r="3197" spans="27:27" x14ac:dyDescent="0.3">
      <c r="AA3197" s="165"/>
    </row>
    <row r="3198" spans="27:27" x14ac:dyDescent="0.3">
      <c r="AA3198" s="165"/>
    </row>
    <row r="3199" spans="27:27" x14ac:dyDescent="0.3">
      <c r="AA3199" s="165"/>
    </row>
    <row r="3200" spans="27:27" x14ac:dyDescent="0.3">
      <c r="AA3200" s="165"/>
    </row>
    <row r="3201" spans="27:27" x14ac:dyDescent="0.3">
      <c r="AA3201" s="165"/>
    </row>
    <row r="3202" spans="27:27" x14ac:dyDescent="0.3">
      <c r="AA3202" s="165"/>
    </row>
    <row r="3203" spans="27:27" x14ac:dyDescent="0.3">
      <c r="AA3203" s="165"/>
    </row>
    <row r="3204" spans="27:27" x14ac:dyDescent="0.3">
      <c r="AA3204" s="165"/>
    </row>
    <row r="3205" spans="27:27" x14ac:dyDescent="0.3">
      <c r="AA3205" s="165"/>
    </row>
    <row r="3206" spans="27:27" x14ac:dyDescent="0.3">
      <c r="AA3206" s="165"/>
    </row>
    <row r="3207" spans="27:27" x14ac:dyDescent="0.3">
      <c r="AA3207" s="165"/>
    </row>
    <row r="3208" spans="27:27" x14ac:dyDescent="0.3">
      <c r="AA3208" s="165"/>
    </row>
    <row r="3209" spans="27:27" x14ac:dyDescent="0.3">
      <c r="AA3209" s="165"/>
    </row>
    <row r="3210" spans="27:27" x14ac:dyDescent="0.3">
      <c r="AA3210" s="165"/>
    </row>
    <row r="3211" spans="27:27" x14ac:dyDescent="0.3">
      <c r="AA3211" s="165"/>
    </row>
    <row r="3212" spans="27:27" x14ac:dyDescent="0.3">
      <c r="AA3212" s="165"/>
    </row>
    <row r="3213" spans="27:27" x14ac:dyDescent="0.3">
      <c r="AA3213" s="165"/>
    </row>
    <row r="3214" spans="27:27" x14ac:dyDescent="0.3">
      <c r="AA3214" s="165"/>
    </row>
    <row r="3215" spans="27:27" x14ac:dyDescent="0.3">
      <c r="AA3215" s="165"/>
    </row>
    <row r="3216" spans="27:27" x14ac:dyDescent="0.3">
      <c r="AA3216" s="165"/>
    </row>
    <row r="3217" spans="27:27" x14ac:dyDescent="0.3">
      <c r="AA3217" s="165"/>
    </row>
    <row r="3218" spans="27:27" x14ac:dyDescent="0.3">
      <c r="AA3218" s="165"/>
    </row>
    <row r="3219" spans="27:27" x14ac:dyDescent="0.3">
      <c r="AA3219" s="165"/>
    </row>
    <row r="3220" spans="27:27" x14ac:dyDescent="0.3">
      <c r="AA3220" s="165"/>
    </row>
    <row r="3221" spans="27:27" x14ac:dyDescent="0.3">
      <c r="AA3221" s="165"/>
    </row>
    <row r="3222" spans="27:27" x14ac:dyDescent="0.3">
      <c r="AA3222" s="165"/>
    </row>
    <row r="3223" spans="27:27" x14ac:dyDescent="0.3">
      <c r="AA3223" s="165"/>
    </row>
    <row r="3224" spans="27:27" x14ac:dyDescent="0.3">
      <c r="AA3224" s="165"/>
    </row>
    <row r="3225" spans="27:27" x14ac:dyDescent="0.3">
      <c r="AA3225" s="165"/>
    </row>
    <row r="3226" spans="27:27" x14ac:dyDescent="0.3">
      <c r="AA3226" s="165"/>
    </row>
    <row r="3227" spans="27:27" x14ac:dyDescent="0.3">
      <c r="AA3227" s="165"/>
    </row>
    <row r="3228" spans="27:27" x14ac:dyDescent="0.3">
      <c r="AA3228" s="165"/>
    </row>
    <row r="3229" spans="27:27" x14ac:dyDescent="0.3">
      <c r="AA3229" s="165"/>
    </row>
    <row r="3230" spans="27:27" x14ac:dyDescent="0.3">
      <c r="AA3230" s="165"/>
    </row>
    <row r="3231" spans="27:27" x14ac:dyDescent="0.3">
      <c r="AA3231" s="165"/>
    </row>
    <row r="3232" spans="27:27" x14ac:dyDescent="0.3">
      <c r="AA3232" s="165"/>
    </row>
    <row r="3233" spans="27:27" x14ac:dyDescent="0.3">
      <c r="AA3233" s="165"/>
    </row>
    <row r="3234" spans="27:27" x14ac:dyDescent="0.3">
      <c r="AA3234" s="165"/>
    </row>
    <row r="3235" spans="27:27" x14ac:dyDescent="0.3">
      <c r="AA3235" s="165"/>
    </row>
    <row r="3236" spans="27:27" x14ac:dyDescent="0.3">
      <c r="AA3236" s="165"/>
    </row>
    <row r="3237" spans="27:27" x14ac:dyDescent="0.3">
      <c r="AA3237" s="165"/>
    </row>
    <row r="3238" spans="27:27" x14ac:dyDescent="0.3">
      <c r="AA3238" s="165"/>
    </row>
    <row r="3239" spans="27:27" x14ac:dyDescent="0.3">
      <c r="AA3239" s="165"/>
    </row>
    <row r="3240" spans="27:27" x14ac:dyDescent="0.3">
      <c r="AA3240" s="165"/>
    </row>
    <row r="3241" spans="27:27" x14ac:dyDescent="0.3">
      <c r="AA3241" s="165"/>
    </row>
    <row r="3242" spans="27:27" x14ac:dyDescent="0.3">
      <c r="AA3242" s="165"/>
    </row>
    <row r="3243" spans="27:27" x14ac:dyDescent="0.3">
      <c r="AA3243" s="165"/>
    </row>
    <row r="3244" spans="27:27" x14ac:dyDescent="0.3">
      <c r="AA3244" s="165"/>
    </row>
    <row r="3245" spans="27:27" x14ac:dyDescent="0.3">
      <c r="AA3245" s="165"/>
    </row>
    <row r="3246" spans="27:27" x14ac:dyDescent="0.3">
      <c r="AA3246" s="165"/>
    </row>
    <row r="3247" spans="27:27" x14ac:dyDescent="0.3">
      <c r="AA3247" s="165"/>
    </row>
    <row r="3248" spans="27:27" x14ac:dyDescent="0.3">
      <c r="AA3248" s="165"/>
    </row>
  </sheetData>
  <sheetProtection password="BC6F" sheet="1" objects="1" scenarios="1"/>
  <mergeCells count="8">
    <mergeCell ref="A1:I1"/>
    <mergeCell ref="B19:C19"/>
    <mergeCell ref="D19:E19"/>
    <mergeCell ref="Z39:AA39"/>
    <mergeCell ref="Z40:AA40"/>
    <mergeCell ref="V42:X42"/>
    <mergeCell ref="S45:T46"/>
    <mergeCell ref="X45:Y45"/>
  </mergeCells>
  <conditionalFormatting sqref="S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2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4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5" r:id="rId4" name="ConnectionDescriptorsInfotb1"/>
      </mc:Fallback>
    </mc:AlternateContent>
    <mc:AlternateContent xmlns:mc="http://schemas.openxmlformats.org/markup-compatibility/2006">
      <mc:Choice Requires="x14">
        <control shapeId="614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6" r:id="rId6" name="MultipleReportManagerInfotb1"/>
      </mc:Fallback>
    </mc:AlternateContent>
    <mc:AlternateContent xmlns:mc="http://schemas.openxmlformats.org/markup-compatibility/2006">
      <mc:Choice Requires="x14">
        <control shapeId="614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7" r:id="rId8" name="ConnectionDescriptorsInfo000tb1"/>
      </mc:Fallback>
    </mc:AlternateContent>
    <mc:AlternateContent xmlns:mc="http://schemas.openxmlformats.org/markup-compatibility/2006">
      <mc:Choice Requires="x14">
        <control shapeId="614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8" r:id="rId10" name="AnalyzerDynReport000tb1"/>
      </mc:Fallback>
    </mc:AlternateContent>
    <mc:AlternateContent xmlns:mc="http://schemas.openxmlformats.org/markup-compatibility/2006">
      <mc:Choice Requires="x14">
        <control shapeId="614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9" r:id="rId12" name="ReportSubmitManagerControltb1"/>
      </mc:Fallback>
    </mc:AlternateContent>
    <mc:AlternateContent xmlns:mc="http://schemas.openxmlformats.org/markup-compatibility/2006">
      <mc:Choice Requires="x14">
        <control shapeId="6150" r:id="rId14" name="ReportSubmitControl_1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0" r:id="rId14" name="ReportSubmitControl_1tb1"/>
      </mc:Fallback>
    </mc:AlternateContent>
    <mc:AlternateContent xmlns:mc="http://schemas.openxmlformats.org/markup-compatibility/2006">
      <mc:Choice Requires="x14">
        <control shapeId="6151" r:id="rId16" name="FPMExcelClientSheetOptionstb1">
          <controlPr defaultSize="0" autoLine="0" r:id="rId1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1" r:id="rId16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227424B-E5AA-4B69-ABDC-37CBBE71A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5" id="{02A5DB6A-CF60-494D-8D4A-6AF78355FE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6" id="{F0A65A06-D2BD-4463-B36D-EB723EE2780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7" id="{F24F507D-BB37-487F-A603-898176B63C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2"/>
  <sheetViews>
    <sheetView showGridLines="0" topLeftCell="A19" zoomScale="85" zoomScaleNormal="85" workbookViewId="0">
      <selection activeCell="F60" sqref="F60"/>
    </sheetView>
  </sheetViews>
  <sheetFormatPr baseColWidth="10" defaultColWidth="11.44140625" defaultRowHeight="13.8" x14ac:dyDescent="0.25"/>
  <cols>
    <col min="1" max="1" width="1.6640625" style="99" customWidth="1"/>
    <col min="2" max="2" width="12.6640625" style="99" customWidth="1"/>
    <col min="3" max="3" width="15.6640625" style="99" customWidth="1"/>
    <col min="4" max="4" width="64.6640625" style="99" customWidth="1"/>
    <col min="5" max="5" width="3.33203125" style="99" customWidth="1"/>
    <col min="6" max="6" width="15.44140625" style="99" bestFit="1" customWidth="1"/>
    <col min="7" max="7" width="3.33203125" style="99" customWidth="1"/>
    <col min="8" max="8" width="30.6640625" style="99" customWidth="1"/>
    <col min="9" max="9" width="3.33203125" style="99" customWidth="1"/>
    <col min="10" max="10" width="14.33203125" style="99" customWidth="1"/>
    <col min="11" max="11" width="3.33203125" style="99" customWidth="1"/>
    <col min="12" max="12" width="36.6640625" style="99" customWidth="1"/>
    <col min="13" max="13" width="2.33203125" style="99" customWidth="1"/>
    <col min="14" max="14" width="8.6640625" style="99" customWidth="1"/>
    <col min="15" max="15" width="90.6640625" style="99" customWidth="1"/>
    <col min="16" max="25" width="11.44140625" style="99"/>
    <col min="26" max="26" width="21.109375" style="99" bestFit="1" customWidth="1"/>
    <col min="27" max="16384" width="11.44140625" style="99"/>
  </cols>
  <sheetData>
    <row r="1" spans="1:26" ht="42" customHeight="1" x14ac:dyDescent="0.25">
      <c r="A1" s="100"/>
      <c r="B1" s="209" t="s">
        <v>37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Y1" s="33">
        <v>1</v>
      </c>
      <c r="Z1" s="33" t="b">
        <v>0</v>
      </c>
    </row>
    <row r="2" spans="1:26" ht="15.7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26" ht="15.75" customHeight="1" x14ac:dyDescent="0.25">
      <c r="A3" s="100"/>
      <c r="B3" s="36" t="s">
        <v>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26" ht="18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6" ht="28.35" customHeight="1" x14ac:dyDescent="0.25">
      <c r="A5" s="100"/>
      <c r="B5" s="210" t="s">
        <v>39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  <c r="O5" s="66" t="s">
        <v>62</v>
      </c>
    </row>
    <row r="6" spans="1:26" ht="28.35" customHeight="1" thickBot="1" x14ac:dyDescent="0.3">
      <c r="A6" s="100"/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5"/>
      <c r="O6" s="67" t="s">
        <v>63</v>
      </c>
    </row>
    <row r="7" spans="1:26" ht="21.9" customHeight="1" x14ac:dyDescent="0.25">
      <c r="A7" s="100"/>
      <c r="B7" s="229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2"/>
      <c r="O7" s="238" t="s">
        <v>65</v>
      </c>
    </row>
    <row r="8" spans="1:26" ht="18" customHeight="1" x14ac:dyDescent="0.25">
      <c r="A8" s="100"/>
      <c r="B8" s="220"/>
      <c r="C8" s="46"/>
      <c r="D8" s="46"/>
      <c r="E8" s="46"/>
      <c r="F8" s="46"/>
      <c r="G8" s="46"/>
      <c r="H8" s="46"/>
      <c r="I8" s="46"/>
      <c r="J8" s="46"/>
      <c r="K8" s="46"/>
      <c r="L8" s="106"/>
      <c r="O8" s="238"/>
    </row>
    <row r="9" spans="1:26" ht="17.100000000000001" customHeight="1" x14ac:dyDescent="0.25">
      <c r="A9" s="100"/>
      <c r="B9" s="220"/>
      <c r="C9" s="38"/>
      <c r="D9" s="101"/>
      <c r="E9" s="206" t="s">
        <v>40</v>
      </c>
      <c r="F9" s="207"/>
      <c r="G9" s="208"/>
      <c r="H9" s="37" t="s">
        <v>41</v>
      </c>
      <c r="I9" s="206" t="s">
        <v>42</v>
      </c>
      <c r="J9" s="207"/>
      <c r="K9" s="208"/>
      <c r="L9" s="48" t="s">
        <v>41</v>
      </c>
      <c r="O9" s="238"/>
    </row>
    <row r="10" spans="1:26" ht="5.0999999999999996" customHeight="1" x14ac:dyDescent="0.25">
      <c r="A10" s="100"/>
      <c r="B10" s="220"/>
      <c r="C10" s="216"/>
      <c r="D10" s="46"/>
      <c r="E10" s="107"/>
      <c r="F10" s="107"/>
      <c r="G10" s="107"/>
      <c r="H10" s="42"/>
      <c r="I10" s="107"/>
      <c r="J10" s="107"/>
      <c r="K10" s="107"/>
      <c r="L10" s="106"/>
      <c r="O10" s="238"/>
    </row>
    <row r="11" spans="1:26" ht="15.9" customHeight="1" x14ac:dyDescent="0.25">
      <c r="A11" s="100"/>
      <c r="B11" s="220"/>
      <c r="C11" s="217"/>
      <c r="D11" s="177" t="s">
        <v>44</v>
      </c>
      <c r="E11" s="107"/>
      <c r="F11" s="86">
        <v>10000</v>
      </c>
      <c r="G11" s="107"/>
      <c r="H11" s="181" t="s">
        <v>45</v>
      </c>
      <c r="I11" s="107"/>
      <c r="J11" s="109" t="s">
        <v>46</v>
      </c>
      <c r="K11" s="107"/>
      <c r="L11" s="110" t="s">
        <v>45</v>
      </c>
      <c r="O11" s="238"/>
    </row>
    <row r="12" spans="1:26" ht="5.0999999999999996" customHeight="1" x14ac:dyDescent="0.25">
      <c r="A12" s="100"/>
      <c r="B12" s="220"/>
      <c r="C12" s="218"/>
      <c r="D12" s="179"/>
      <c r="E12" s="102"/>
      <c r="F12" s="102"/>
      <c r="G12" s="102"/>
      <c r="H12" s="101"/>
      <c r="I12" s="102"/>
      <c r="J12" s="102"/>
      <c r="K12" s="102"/>
      <c r="L12" s="180"/>
      <c r="O12" s="238"/>
    </row>
    <row r="13" spans="1:26" ht="5.0999999999999996" customHeight="1" x14ac:dyDescent="0.25">
      <c r="A13" s="100"/>
      <c r="B13" s="220"/>
      <c r="C13" s="217"/>
      <c r="D13" s="46"/>
      <c r="E13" s="107"/>
      <c r="F13" s="107"/>
      <c r="G13" s="107"/>
      <c r="H13" s="104"/>
      <c r="I13" s="107"/>
      <c r="J13" s="107"/>
      <c r="K13" s="107"/>
      <c r="L13" s="106"/>
      <c r="O13" s="238"/>
    </row>
    <row r="14" spans="1:26" ht="15.9" customHeight="1" x14ac:dyDescent="0.25">
      <c r="A14" s="100"/>
      <c r="B14" s="220"/>
      <c r="C14" s="217"/>
      <c r="D14" s="177" t="s">
        <v>47</v>
      </c>
      <c r="E14" s="107"/>
      <c r="F14" s="51">
        <v>10000</v>
      </c>
      <c r="G14" s="107"/>
      <c r="H14" s="181" t="s">
        <v>45</v>
      </c>
      <c r="I14" s="107"/>
      <c r="J14" s="109" t="s">
        <v>46</v>
      </c>
      <c r="K14" s="107"/>
      <c r="L14" s="110" t="s">
        <v>45</v>
      </c>
      <c r="O14" s="238"/>
    </row>
    <row r="15" spans="1:26" ht="5.0999999999999996" customHeight="1" x14ac:dyDescent="0.25">
      <c r="A15" s="100"/>
      <c r="B15" s="220"/>
      <c r="C15" s="218"/>
      <c r="D15" s="179"/>
      <c r="E15" s="102"/>
      <c r="F15" s="102"/>
      <c r="G15" s="102"/>
      <c r="H15" s="101"/>
      <c r="I15" s="102"/>
      <c r="J15" s="102"/>
      <c r="K15" s="102"/>
      <c r="L15" s="180"/>
      <c r="O15" s="238"/>
    </row>
    <row r="16" spans="1:26" ht="11.1" customHeight="1" x14ac:dyDescent="0.25">
      <c r="A16" s="100"/>
      <c r="B16" s="220"/>
      <c r="C16" s="217"/>
      <c r="D16" s="222" t="s">
        <v>48</v>
      </c>
      <c r="E16" s="107"/>
      <c r="F16" s="107"/>
      <c r="G16" s="107"/>
      <c r="H16" s="104"/>
      <c r="I16" s="107"/>
      <c r="J16" s="107"/>
      <c r="K16" s="107"/>
      <c r="L16" s="106"/>
      <c r="O16" s="238"/>
    </row>
    <row r="17" spans="1:15" ht="11.1" customHeight="1" x14ac:dyDescent="0.25">
      <c r="A17" s="100"/>
      <c r="B17" s="220"/>
      <c r="C17" s="217"/>
      <c r="D17" s="222"/>
      <c r="E17" s="107"/>
      <c r="F17" s="107"/>
      <c r="G17" s="107"/>
      <c r="H17" s="104"/>
      <c r="I17" s="107"/>
      <c r="J17" s="107"/>
      <c r="K17" s="107"/>
      <c r="L17" s="106"/>
      <c r="O17" s="238"/>
    </row>
    <row r="18" spans="1:15" ht="15.9" customHeight="1" x14ac:dyDescent="0.25">
      <c r="A18" s="100"/>
      <c r="B18" s="220"/>
      <c r="C18" s="176"/>
      <c r="D18" s="55" t="str">
        <f>IF(Y1=2, "Nivel 1", IF(Z1=TRUE, IF(A26-1=0, "Nivel inferior","Nivel inferior -"&amp;(A26-1)), "Nivel 1"))</f>
        <v>Nivel 1</v>
      </c>
      <c r="E18" s="107"/>
      <c r="F18" s="51">
        <v>10000</v>
      </c>
      <c r="G18" s="107"/>
      <c r="H18" s="181" t="s">
        <v>45</v>
      </c>
      <c r="I18" s="107"/>
      <c r="J18" s="109" t="s">
        <v>46</v>
      </c>
      <c r="K18" s="107"/>
      <c r="L18" s="110" t="s">
        <v>45</v>
      </c>
      <c r="O18" s="238"/>
    </row>
    <row r="19" spans="1:15" ht="5.0999999999999996" customHeight="1" x14ac:dyDescent="0.25">
      <c r="A19" s="100"/>
      <c r="B19" s="220"/>
      <c r="C19" s="176"/>
      <c r="D19" s="179"/>
      <c r="E19" s="102"/>
      <c r="F19" s="102"/>
      <c r="G19" s="102"/>
      <c r="H19" s="101"/>
      <c r="I19" s="102"/>
      <c r="J19" s="102"/>
      <c r="K19" s="102"/>
      <c r="L19" s="180"/>
      <c r="O19" s="238"/>
    </row>
    <row r="20" spans="1:15" ht="5.0999999999999996" customHeight="1" x14ac:dyDescent="0.3">
      <c r="A20" s="100"/>
      <c r="B20" s="220"/>
      <c r="C20" s="176"/>
      <c r="D20" s="46"/>
      <c r="E20" s="107"/>
      <c r="F20" s="107"/>
      <c r="G20" s="107"/>
      <c r="H20" s="104"/>
      <c r="I20" s="107"/>
      <c r="J20" s="107"/>
      <c r="K20" s="107"/>
      <c r="L20" s="106"/>
      <c r="O20" s="68"/>
    </row>
    <row r="21" spans="1:15" ht="15.9" customHeight="1" x14ac:dyDescent="0.25">
      <c r="A21" s="100"/>
      <c r="B21" s="220"/>
      <c r="C21" s="176"/>
      <c r="D21" s="56" t="str">
        <f>IF(Y1=2, "Nivel 2", IF(Z1=TRUE, IF(A26-2=0, "Nivel inferior","Nivel inferior -"&amp;(A26-2)), "Nivel 2"))</f>
        <v>Nivel 2</v>
      </c>
      <c r="E21" s="107"/>
      <c r="F21" s="51">
        <v>10000</v>
      </c>
      <c r="G21" s="107"/>
      <c r="H21" s="181" t="s">
        <v>45</v>
      </c>
      <c r="I21" s="107"/>
      <c r="J21" s="109" t="s">
        <v>46</v>
      </c>
      <c r="K21" s="107"/>
      <c r="L21" s="110" t="s">
        <v>45</v>
      </c>
      <c r="O21" s="69" t="s">
        <v>66</v>
      </c>
    </row>
    <row r="22" spans="1:15" ht="5.0999999999999996" customHeight="1" x14ac:dyDescent="0.25">
      <c r="A22" s="100"/>
      <c r="B22" s="220"/>
      <c r="C22" s="176"/>
      <c r="D22" s="179"/>
      <c r="E22" s="102"/>
      <c r="F22" s="102"/>
      <c r="G22" s="102"/>
      <c r="H22" s="101"/>
      <c r="I22" s="102"/>
      <c r="J22" s="102"/>
      <c r="K22" s="102"/>
      <c r="L22" s="180"/>
      <c r="O22" s="238" t="s">
        <v>67</v>
      </c>
    </row>
    <row r="23" spans="1:15" ht="5.0999999999999996" customHeight="1" x14ac:dyDescent="0.25">
      <c r="A23" s="100"/>
      <c r="B23" s="220"/>
      <c r="C23" s="176"/>
      <c r="D23" s="46"/>
      <c r="E23" s="107"/>
      <c r="F23" s="107"/>
      <c r="G23" s="107"/>
      <c r="H23" s="104"/>
      <c r="I23" s="107"/>
      <c r="J23" s="107"/>
      <c r="K23" s="107"/>
      <c r="L23" s="106"/>
      <c r="O23" s="238"/>
    </row>
    <row r="24" spans="1:15" ht="15.9" customHeight="1" x14ac:dyDescent="0.25">
      <c r="A24" s="100"/>
      <c r="B24" s="220"/>
      <c r="C24" s="176"/>
      <c r="D24" s="57" t="str">
        <f>IF(Y1=2, "Nivel 3", IF(Z1=TRUE, IF(A26-3=0, "Nivel inferior","Nivel inferior -"&amp;(A26-3)), "Nivel 3"))</f>
        <v>Nivel 3</v>
      </c>
      <c r="E24" s="107"/>
      <c r="F24" s="51">
        <v>10000</v>
      </c>
      <c r="G24" s="107"/>
      <c r="H24" s="181" t="s">
        <v>45</v>
      </c>
      <c r="I24" s="107"/>
      <c r="J24" s="109" t="s">
        <v>46</v>
      </c>
      <c r="K24" s="107"/>
      <c r="L24" s="110" t="s">
        <v>45</v>
      </c>
      <c r="O24" s="238"/>
    </row>
    <row r="25" spans="1:15" ht="5.0999999999999996" customHeight="1" x14ac:dyDescent="0.25">
      <c r="A25" s="100"/>
      <c r="B25" s="220"/>
      <c r="C25" s="176"/>
      <c r="D25" s="179"/>
      <c r="E25" s="102"/>
      <c r="F25" s="102"/>
      <c r="G25" s="102"/>
      <c r="H25" s="101"/>
      <c r="I25" s="102"/>
      <c r="J25" s="102"/>
      <c r="K25" s="102"/>
      <c r="L25" s="180"/>
      <c r="O25" s="238"/>
    </row>
    <row r="26" spans="1:15" ht="21.9" customHeight="1" x14ac:dyDescent="0.25">
      <c r="A26" s="100">
        <v>3</v>
      </c>
      <c r="B26" s="220"/>
      <c r="C26" s="176"/>
      <c r="D26" s="46"/>
      <c r="E26" s="46"/>
      <c r="F26" s="46"/>
      <c r="G26" s="46"/>
      <c r="H26" s="46"/>
      <c r="I26" s="46"/>
      <c r="J26" s="46"/>
      <c r="K26" s="46"/>
      <c r="L26" s="106"/>
      <c r="O26" s="238"/>
    </row>
    <row r="27" spans="1:15" ht="5.0999999999999996" customHeight="1" thickBot="1" x14ac:dyDescent="0.3">
      <c r="A27" s="100"/>
      <c r="B27" s="221"/>
      <c r="C27" s="182"/>
      <c r="D27" s="59"/>
      <c r="E27" s="59"/>
      <c r="F27" s="59"/>
      <c r="G27" s="59"/>
      <c r="H27" s="59"/>
      <c r="I27" s="59"/>
      <c r="J27" s="59"/>
      <c r="K27" s="59"/>
      <c r="L27" s="60"/>
      <c r="O27" s="238"/>
    </row>
    <row r="28" spans="1:15" ht="21.9" customHeight="1" x14ac:dyDescent="0.25">
      <c r="A28" s="100"/>
      <c r="B28" s="219" t="s">
        <v>43</v>
      </c>
      <c r="C28" s="46"/>
      <c r="D28" s="46"/>
      <c r="E28" s="46"/>
      <c r="F28" s="46"/>
      <c r="G28" s="46"/>
      <c r="H28" s="46"/>
      <c r="I28" s="46"/>
      <c r="J28" s="46"/>
      <c r="K28" s="46"/>
      <c r="L28" s="106"/>
      <c r="O28" s="238"/>
    </row>
    <row r="29" spans="1:15" ht="18" customHeight="1" x14ac:dyDescent="0.25">
      <c r="A29" s="100"/>
      <c r="B29" s="220"/>
      <c r="C29" s="46"/>
      <c r="D29" s="46"/>
      <c r="E29" s="46"/>
      <c r="F29" s="46"/>
      <c r="G29" s="46"/>
      <c r="H29" s="46"/>
      <c r="I29" s="46"/>
      <c r="J29" s="46"/>
      <c r="K29" s="46"/>
      <c r="L29" s="106"/>
      <c r="O29" s="238"/>
    </row>
    <row r="30" spans="1:15" ht="17.100000000000001" customHeight="1" x14ac:dyDescent="0.3">
      <c r="A30" s="100"/>
      <c r="B30" s="220"/>
      <c r="C30" s="38"/>
      <c r="D30" s="101"/>
      <c r="E30" s="206" t="s">
        <v>40</v>
      </c>
      <c r="F30" s="207"/>
      <c r="G30" s="208"/>
      <c r="H30" s="37" t="s">
        <v>41</v>
      </c>
      <c r="I30" s="206" t="s">
        <v>42</v>
      </c>
      <c r="J30" s="207"/>
      <c r="K30" s="208"/>
      <c r="L30" s="48" t="s">
        <v>41</v>
      </c>
      <c r="O30" s="68"/>
    </row>
    <row r="31" spans="1:15" ht="5.0999999999999996" customHeight="1" x14ac:dyDescent="0.3">
      <c r="A31" s="100"/>
      <c r="B31" s="220"/>
      <c r="C31" s="216"/>
      <c r="D31" s="46"/>
      <c r="E31" s="107"/>
      <c r="F31" s="107"/>
      <c r="G31" s="107"/>
      <c r="H31" s="42"/>
      <c r="I31" s="107"/>
      <c r="J31" s="107"/>
      <c r="K31" s="107"/>
      <c r="L31" s="106"/>
      <c r="O31" s="68"/>
    </row>
    <row r="32" spans="1:15" ht="15.9" customHeight="1" x14ac:dyDescent="0.25">
      <c r="A32" s="100"/>
      <c r="B32" s="220"/>
      <c r="C32" s="217"/>
      <c r="D32" s="177" t="s">
        <v>44</v>
      </c>
      <c r="E32" s="107"/>
      <c r="F32" s="192">
        <v>10000</v>
      </c>
      <c r="G32" s="107"/>
      <c r="H32" s="181" t="s">
        <v>45</v>
      </c>
      <c r="I32" s="107"/>
      <c r="J32" s="109" t="s">
        <v>46</v>
      </c>
      <c r="K32" s="107"/>
      <c r="L32" s="110" t="s">
        <v>45</v>
      </c>
      <c r="O32" s="70" t="s">
        <v>64</v>
      </c>
    </row>
    <row r="33" spans="1:15" ht="5.0999999999999996" customHeight="1" x14ac:dyDescent="0.25">
      <c r="A33" s="100"/>
      <c r="B33" s="220"/>
      <c r="C33" s="218"/>
      <c r="D33" s="179"/>
      <c r="E33" s="102"/>
      <c r="F33" s="102"/>
      <c r="G33" s="102"/>
      <c r="H33" s="101"/>
      <c r="I33" s="102"/>
      <c r="J33" s="102"/>
      <c r="K33" s="102"/>
      <c r="L33" s="180"/>
      <c r="O33" s="238" t="s">
        <v>68</v>
      </c>
    </row>
    <row r="34" spans="1:15" ht="5.0999999999999996" customHeight="1" x14ac:dyDescent="0.25">
      <c r="A34" s="100"/>
      <c r="B34" s="220"/>
      <c r="C34" s="217"/>
      <c r="D34" s="46"/>
      <c r="E34" s="107"/>
      <c r="F34" s="107"/>
      <c r="G34" s="107"/>
      <c r="H34" s="104"/>
      <c r="I34" s="107"/>
      <c r="J34" s="107"/>
      <c r="K34" s="107"/>
      <c r="L34" s="106"/>
      <c r="O34" s="238"/>
    </row>
    <row r="35" spans="1:15" ht="15.9" customHeight="1" x14ac:dyDescent="0.25">
      <c r="A35" s="100"/>
      <c r="B35" s="220"/>
      <c r="C35" s="217"/>
      <c r="D35" s="177" t="s">
        <v>47</v>
      </c>
      <c r="E35" s="107"/>
      <c r="F35" s="51">
        <v>10000</v>
      </c>
      <c r="G35" s="107"/>
      <c r="H35" s="181" t="s">
        <v>45</v>
      </c>
      <c r="I35" s="107"/>
      <c r="J35" s="109" t="s">
        <v>46</v>
      </c>
      <c r="K35" s="107"/>
      <c r="L35" s="110" t="s">
        <v>45</v>
      </c>
      <c r="O35" s="238"/>
    </row>
    <row r="36" spans="1:15" ht="5.0999999999999996" customHeight="1" x14ac:dyDescent="0.25">
      <c r="A36" s="100"/>
      <c r="B36" s="220"/>
      <c r="C36" s="218"/>
      <c r="D36" s="179"/>
      <c r="E36" s="102"/>
      <c r="F36" s="102"/>
      <c r="G36" s="102"/>
      <c r="H36" s="101"/>
      <c r="I36" s="102"/>
      <c r="J36" s="102"/>
      <c r="K36" s="102"/>
      <c r="L36" s="180"/>
      <c r="O36" s="238"/>
    </row>
    <row r="37" spans="1:15" ht="11.1" customHeight="1" x14ac:dyDescent="0.25">
      <c r="A37" s="100"/>
      <c r="B37" s="220"/>
      <c r="C37" s="217"/>
      <c r="D37" s="222" t="s">
        <v>48</v>
      </c>
      <c r="E37" s="107"/>
      <c r="F37" s="107"/>
      <c r="G37" s="107"/>
      <c r="H37" s="104"/>
      <c r="I37" s="107"/>
      <c r="J37" s="107"/>
      <c r="K37" s="107"/>
      <c r="L37" s="106"/>
      <c r="O37" s="238"/>
    </row>
    <row r="38" spans="1:15" ht="11.1" customHeight="1" x14ac:dyDescent="0.25">
      <c r="A38" s="100"/>
      <c r="B38" s="220"/>
      <c r="C38" s="217"/>
      <c r="D38" s="222"/>
      <c r="E38" s="107"/>
      <c r="F38" s="107"/>
      <c r="G38" s="107"/>
      <c r="H38" s="104"/>
      <c r="I38" s="107"/>
      <c r="J38" s="107"/>
      <c r="K38" s="107"/>
      <c r="L38" s="106"/>
      <c r="O38" s="238"/>
    </row>
    <row r="39" spans="1:15" ht="15.9" customHeight="1" x14ac:dyDescent="0.25">
      <c r="A39" s="100"/>
      <c r="B39" s="220"/>
      <c r="C39" s="176"/>
      <c r="D39" s="55" t="str">
        <f>IF(Y1=2, "Nivel 1", IF(Z1=TRUE, IF(A47-1=0, "Nivel inferior","Nivel inferior -"&amp;(A47-1)), "Nivel 1"))</f>
        <v>Nivel 1</v>
      </c>
      <c r="E39" s="107"/>
      <c r="F39" s="51">
        <v>10000</v>
      </c>
      <c r="G39" s="107"/>
      <c r="H39" s="181" t="s">
        <v>45</v>
      </c>
      <c r="I39" s="107"/>
      <c r="J39" s="109" t="s">
        <v>46</v>
      </c>
      <c r="K39" s="107"/>
      <c r="L39" s="110" t="s">
        <v>45</v>
      </c>
      <c r="O39" s="238"/>
    </row>
    <row r="40" spans="1:15" ht="5.0999999999999996" customHeight="1" x14ac:dyDescent="0.3">
      <c r="A40" s="100"/>
      <c r="B40" s="220"/>
      <c r="C40" s="176"/>
      <c r="D40" s="179"/>
      <c r="E40" s="102"/>
      <c r="F40" s="102"/>
      <c r="G40" s="102"/>
      <c r="H40" s="101"/>
      <c r="I40" s="102"/>
      <c r="J40" s="102"/>
      <c r="K40" s="102"/>
      <c r="L40" s="180"/>
      <c r="O40" s="71"/>
    </row>
    <row r="41" spans="1:15" ht="5.0999999999999996" customHeight="1" x14ac:dyDescent="0.25">
      <c r="A41" s="100"/>
      <c r="B41" s="220"/>
      <c r="C41" s="176"/>
      <c r="D41" s="46"/>
      <c r="E41" s="107"/>
      <c r="F41" s="107"/>
      <c r="G41" s="107"/>
      <c r="H41" s="104"/>
      <c r="I41" s="107"/>
      <c r="J41" s="107"/>
      <c r="K41" s="107"/>
      <c r="L41" s="106"/>
    </row>
    <row r="42" spans="1:15" ht="15.9" customHeight="1" x14ac:dyDescent="0.25">
      <c r="A42" s="100"/>
      <c r="B42" s="220"/>
      <c r="C42" s="176"/>
      <c r="D42" s="56" t="str">
        <f>IF(Y1=2, "Nivel 2", IF(Z1=TRUE, IF(A47-2=0, "Nivel inferior","Nivel inferior -"&amp;(A47-2)), "Nivel 2"))</f>
        <v>Nivel 2</v>
      </c>
      <c r="E42" s="107"/>
      <c r="F42" s="51">
        <v>10000</v>
      </c>
      <c r="G42" s="107"/>
      <c r="H42" s="181" t="s">
        <v>45</v>
      </c>
      <c r="I42" s="107"/>
      <c r="J42" s="109" t="s">
        <v>46</v>
      </c>
      <c r="K42" s="107"/>
      <c r="L42" s="110" t="s">
        <v>45</v>
      </c>
    </row>
    <row r="43" spans="1:15" ht="5.0999999999999996" customHeight="1" x14ac:dyDescent="0.25">
      <c r="A43" s="100"/>
      <c r="B43" s="220"/>
      <c r="C43" s="176"/>
      <c r="D43" s="179"/>
      <c r="E43" s="102"/>
      <c r="F43" s="102"/>
      <c r="G43" s="102"/>
      <c r="H43" s="101"/>
      <c r="I43" s="102"/>
      <c r="J43" s="102"/>
      <c r="K43" s="102"/>
      <c r="L43" s="180"/>
    </row>
    <row r="44" spans="1:15" ht="5.0999999999999996" customHeight="1" x14ac:dyDescent="0.25">
      <c r="A44" s="100"/>
      <c r="B44" s="220"/>
      <c r="C44" s="176"/>
      <c r="D44" s="46"/>
      <c r="E44" s="107"/>
      <c r="F44" s="107"/>
      <c r="G44" s="107"/>
      <c r="H44" s="104"/>
      <c r="I44" s="107"/>
      <c r="J44" s="107"/>
      <c r="K44" s="107"/>
      <c r="L44" s="106"/>
    </row>
    <row r="45" spans="1:15" ht="15.9" customHeight="1" x14ac:dyDescent="0.25">
      <c r="A45" s="100"/>
      <c r="B45" s="220"/>
      <c r="C45" s="176"/>
      <c r="D45" s="57" t="str">
        <f>IF(Y1=2, "Nivel 3", IF(Z1=TRUE, IF(A47-3=0, "Nivel inferior","Nivel inferior -"&amp;(A47-3)), "Nivel 3"))</f>
        <v>Nivel 3</v>
      </c>
      <c r="E45" s="107"/>
      <c r="F45" s="51">
        <v>10000</v>
      </c>
      <c r="G45" s="107"/>
      <c r="H45" s="181" t="s">
        <v>45</v>
      </c>
      <c r="I45" s="107"/>
      <c r="J45" s="109" t="s">
        <v>46</v>
      </c>
      <c r="K45" s="107"/>
      <c r="L45" s="110" t="s">
        <v>45</v>
      </c>
    </row>
    <row r="46" spans="1:15" ht="5.0999999999999996" customHeight="1" x14ac:dyDescent="0.25">
      <c r="A46" s="100"/>
      <c r="B46" s="220"/>
      <c r="C46" s="176"/>
      <c r="D46" s="179"/>
      <c r="E46" s="102"/>
      <c r="F46" s="102"/>
      <c r="G46" s="102"/>
      <c r="H46" s="101"/>
      <c r="I46" s="102"/>
      <c r="J46" s="102"/>
      <c r="K46" s="102"/>
      <c r="L46" s="180"/>
    </row>
    <row r="47" spans="1:15" ht="21.9" customHeight="1" x14ac:dyDescent="0.25">
      <c r="A47" s="100">
        <v>3</v>
      </c>
      <c r="B47" s="220"/>
      <c r="C47" s="176"/>
      <c r="D47" s="46"/>
      <c r="E47" s="46"/>
      <c r="F47" s="46"/>
      <c r="G47" s="46"/>
      <c r="H47" s="46"/>
      <c r="I47" s="46"/>
      <c r="J47" s="46"/>
      <c r="K47" s="46"/>
      <c r="L47" s="106"/>
    </row>
    <row r="48" spans="1:15" ht="5.0999999999999996" customHeight="1" thickBot="1" x14ac:dyDescent="0.3">
      <c r="A48" s="100"/>
      <c r="B48" s="221"/>
      <c r="C48" s="182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24.6" customHeight="1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5" customHeight="1" thickBot="1" x14ac:dyDescent="0.3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28.35" customHeight="1" x14ac:dyDescent="0.25">
      <c r="A52" s="100"/>
      <c r="B52" s="223" t="s">
        <v>50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5"/>
    </row>
    <row r="53" spans="1:12" ht="28.35" customHeight="1" thickBot="1" x14ac:dyDescent="0.3">
      <c r="A53" s="100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8"/>
    </row>
    <row r="54" spans="1:12" ht="15.9" customHeight="1" x14ac:dyDescent="0.25">
      <c r="A54" s="100"/>
      <c r="B54" s="229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100"/>
      <c r="B55" s="220"/>
      <c r="C55" s="38"/>
      <c r="D55" s="101"/>
      <c r="E55" s="206" t="s">
        <v>40</v>
      </c>
      <c r="F55" s="207"/>
      <c r="G55" s="208"/>
      <c r="H55" s="37" t="s">
        <v>41</v>
      </c>
      <c r="I55" s="206" t="s">
        <v>42</v>
      </c>
      <c r="J55" s="207"/>
      <c r="K55" s="208"/>
      <c r="L55" s="48" t="s">
        <v>41</v>
      </c>
    </row>
    <row r="56" spans="1:12" ht="5.0999999999999996" customHeight="1" x14ac:dyDescent="0.25">
      <c r="A56" s="100"/>
      <c r="B56" s="220"/>
      <c r="C56" s="216"/>
      <c r="D56" s="46"/>
      <c r="E56" s="107"/>
      <c r="F56" s="107"/>
      <c r="G56" s="107"/>
      <c r="H56" s="42"/>
      <c r="I56" s="107"/>
      <c r="J56" s="107"/>
      <c r="K56" s="107"/>
      <c r="L56" s="106"/>
    </row>
    <row r="57" spans="1:12" ht="15.9" customHeight="1" x14ac:dyDescent="0.25">
      <c r="A57" s="100"/>
      <c r="B57" s="220"/>
      <c r="C57" s="217"/>
      <c r="D57" s="177" t="s">
        <v>51</v>
      </c>
      <c r="E57" s="107"/>
      <c r="F57" s="51">
        <v>10000</v>
      </c>
      <c r="G57" s="107"/>
      <c r="H57" s="181" t="s">
        <v>45</v>
      </c>
      <c r="I57" s="107"/>
      <c r="J57" s="109" t="s">
        <v>46</v>
      </c>
      <c r="K57" s="107"/>
      <c r="L57" s="110" t="s">
        <v>45</v>
      </c>
    </row>
    <row r="58" spans="1:12" ht="5.0999999999999996" customHeight="1" x14ac:dyDescent="0.25">
      <c r="A58" s="100"/>
      <c r="B58" s="220"/>
      <c r="C58" s="218"/>
      <c r="D58" s="179"/>
      <c r="E58" s="102"/>
      <c r="F58" s="102"/>
      <c r="G58" s="102"/>
      <c r="H58" s="101"/>
      <c r="I58" s="102"/>
      <c r="J58" s="102"/>
      <c r="K58" s="102"/>
      <c r="L58" s="180"/>
    </row>
    <row r="59" spans="1:12" ht="5.0999999999999996" customHeight="1" x14ac:dyDescent="0.25">
      <c r="A59" s="100"/>
      <c r="B59" s="220"/>
      <c r="C59" s="217"/>
      <c r="D59" s="46"/>
      <c r="E59" s="107"/>
      <c r="F59" s="107"/>
      <c r="G59" s="107"/>
      <c r="H59" s="104"/>
      <c r="I59" s="107"/>
      <c r="J59" s="107"/>
      <c r="K59" s="107"/>
      <c r="L59" s="106"/>
    </row>
    <row r="60" spans="1:12" ht="15.9" customHeight="1" x14ac:dyDescent="0.25">
      <c r="A60" s="100"/>
      <c r="B60" s="220"/>
      <c r="C60" s="217"/>
      <c r="D60" s="177" t="s">
        <v>52</v>
      </c>
      <c r="E60" s="107"/>
      <c r="F60" s="86">
        <v>654654</v>
      </c>
      <c r="G60" s="107"/>
      <c r="H60" s="181" t="s">
        <v>45</v>
      </c>
      <c r="I60" s="107"/>
      <c r="J60" s="109" t="s">
        <v>46</v>
      </c>
      <c r="K60" s="107"/>
      <c r="L60" s="110" t="s">
        <v>45</v>
      </c>
    </row>
    <row r="61" spans="1:12" ht="5.0999999999999996" customHeight="1" x14ac:dyDescent="0.25">
      <c r="A61" s="100"/>
      <c r="B61" s="220"/>
      <c r="C61" s="218"/>
      <c r="D61" s="179"/>
      <c r="E61" s="102"/>
      <c r="F61" s="102"/>
      <c r="G61" s="102"/>
      <c r="H61" s="101"/>
      <c r="I61" s="102"/>
      <c r="J61" s="102"/>
      <c r="K61" s="102"/>
      <c r="L61" s="180"/>
    </row>
    <row r="62" spans="1:12" ht="5.0999999999999996" customHeight="1" x14ac:dyDescent="0.25">
      <c r="A62" s="100"/>
      <c r="B62" s="220"/>
      <c r="C62" s="217"/>
      <c r="D62" s="46"/>
      <c r="E62" s="107"/>
      <c r="F62" s="107"/>
      <c r="G62" s="107"/>
      <c r="H62" s="104"/>
      <c r="I62" s="107"/>
      <c r="J62" s="107"/>
      <c r="K62" s="107"/>
      <c r="L62" s="106"/>
    </row>
    <row r="63" spans="1:12" ht="15.9" customHeight="1" x14ac:dyDescent="0.25">
      <c r="A63" s="100"/>
      <c r="B63" s="220"/>
      <c r="C63" s="217"/>
      <c r="D63" s="177" t="s">
        <v>53</v>
      </c>
      <c r="E63" s="107"/>
      <c r="F63" s="51">
        <v>10000</v>
      </c>
      <c r="G63" s="107"/>
      <c r="H63" s="181" t="s">
        <v>45</v>
      </c>
      <c r="I63" s="107"/>
      <c r="J63" s="109" t="s">
        <v>46</v>
      </c>
      <c r="K63" s="107"/>
      <c r="L63" s="110" t="s">
        <v>45</v>
      </c>
    </row>
    <row r="64" spans="1:12" ht="5.0999999999999996" customHeight="1" x14ac:dyDescent="0.25">
      <c r="A64" s="100"/>
      <c r="B64" s="220"/>
      <c r="C64" s="218"/>
      <c r="D64" s="179"/>
      <c r="E64" s="102"/>
      <c r="F64" s="102"/>
      <c r="G64" s="102"/>
      <c r="H64" s="101"/>
      <c r="I64" s="102"/>
      <c r="J64" s="102"/>
      <c r="K64" s="102"/>
      <c r="L64" s="180"/>
    </row>
    <row r="65" spans="1:12" ht="5.0999999999999996" customHeight="1" x14ac:dyDescent="0.25">
      <c r="A65" s="100"/>
      <c r="B65" s="220"/>
      <c r="C65" s="217"/>
      <c r="D65" s="46"/>
      <c r="E65" s="107"/>
      <c r="F65" s="107"/>
      <c r="G65" s="107"/>
      <c r="H65" s="104"/>
      <c r="I65" s="107"/>
      <c r="J65" s="107"/>
      <c r="K65" s="107"/>
      <c r="L65" s="106"/>
    </row>
    <row r="66" spans="1:12" ht="15.9" customHeight="1" x14ac:dyDescent="0.25">
      <c r="A66" s="100"/>
      <c r="B66" s="220"/>
      <c r="C66" s="217"/>
      <c r="D66" s="177" t="s">
        <v>54</v>
      </c>
      <c r="E66" s="107"/>
      <c r="F66" s="192">
        <v>10000</v>
      </c>
      <c r="G66" s="107"/>
      <c r="H66" s="181" t="s">
        <v>45</v>
      </c>
      <c r="I66" s="107"/>
      <c r="J66" s="109" t="s">
        <v>46</v>
      </c>
      <c r="K66" s="107"/>
      <c r="L66" s="110" t="s">
        <v>45</v>
      </c>
    </row>
    <row r="67" spans="1:12" ht="5.0999999999999996" customHeight="1" x14ac:dyDescent="0.25">
      <c r="A67" s="100"/>
      <c r="B67" s="220"/>
      <c r="C67" s="218"/>
      <c r="D67" s="179"/>
      <c r="E67" s="102"/>
      <c r="F67" s="102"/>
      <c r="G67" s="102"/>
      <c r="H67" s="101"/>
      <c r="I67" s="102"/>
      <c r="J67" s="102"/>
      <c r="K67" s="102"/>
      <c r="L67" s="180"/>
    </row>
    <row r="68" spans="1:12" ht="5.0999999999999996" customHeight="1" x14ac:dyDescent="0.25">
      <c r="A68" s="100"/>
      <c r="B68" s="220"/>
      <c r="C68" s="217"/>
      <c r="D68" s="46"/>
      <c r="E68" s="107"/>
      <c r="F68" s="107"/>
      <c r="G68" s="107"/>
      <c r="H68" s="104"/>
      <c r="I68" s="107"/>
      <c r="J68" s="107"/>
      <c r="K68" s="107"/>
      <c r="L68" s="106"/>
    </row>
    <row r="69" spans="1:12" ht="15.9" customHeight="1" x14ac:dyDescent="0.25">
      <c r="A69" s="100"/>
      <c r="B69" s="220"/>
      <c r="C69" s="217"/>
      <c r="D69" s="177" t="s">
        <v>55</v>
      </c>
      <c r="E69" s="107"/>
      <c r="F69" s="87">
        <v>10000</v>
      </c>
      <c r="G69" s="107"/>
      <c r="H69" s="181" t="s">
        <v>84</v>
      </c>
      <c r="I69" s="107"/>
      <c r="J69" s="109" t="s">
        <v>46</v>
      </c>
      <c r="K69" s="107"/>
      <c r="L69" s="110" t="s">
        <v>69</v>
      </c>
    </row>
    <row r="70" spans="1:12" ht="5.0999999999999996" customHeight="1" x14ac:dyDescent="0.25">
      <c r="A70" s="100"/>
      <c r="B70" s="220"/>
      <c r="C70" s="218"/>
      <c r="D70" s="179"/>
      <c r="E70" s="102"/>
      <c r="F70" s="102"/>
      <c r="G70" s="102"/>
      <c r="H70" s="101"/>
      <c r="I70" s="102"/>
      <c r="J70" s="102"/>
      <c r="K70" s="102"/>
      <c r="L70" s="180"/>
    </row>
    <row r="71" spans="1:12" ht="5.0999999999999996" customHeight="1" x14ac:dyDescent="0.25">
      <c r="A71" s="100"/>
      <c r="B71" s="220"/>
      <c r="C71" s="217"/>
      <c r="D71" s="46"/>
      <c r="E71" s="107"/>
      <c r="F71" s="107"/>
      <c r="G71" s="107"/>
      <c r="H71" s="104"/>
      <c r="I71" s="107"/>
      <c r="J71" s="107"/>
      <c r="K71" s="107"/>
      <c r="L71" s="106"/>
    </row>
    <row r="72" spans="1:12" ht="15.9" customHeight="1" x14ac:dyDescent="0.25">
      <c r="A72" s="100"/>
      <c r="B72" s="220"/>
      <c r="C72" s="217"/>
      <c r="D72" s="177" t="s">
        <v>56</v>
      </c>
      <c r="E72" s="107"/>
      <c r="F72" s="107"/>
      <c r="G72" s="107"/>
      <c r="H72" s="104"/>
      <c r="I72" s="107"/>
      <c r="J72" s="107"/>
      <c r="K72" s="107"/>
      <c r="L72" s="106"/>
    </row>
    <row r="73" spans="1:12" ht="5.0999999999999996" customHeight="1" x14ac:dyDescent="0.25">
      <c r="A73" s="100"/>
      <c r="B73" s="220"/>
      <c r="C73" s="176"/>
      <c r="D73" s="177"/>
      <c r="E73" s="107"/>
      <c r="F73" s="107"/>
      <c r="G73" s="107"/>
      <c r="H73" s="104"/>
      <c r="I73" s="107"/>
      <c r="J73" s="107"/>
      <c r="K73" s="107"/>
      <c r="L73" s="106"/>
    </row>
    <row r="74" spans="1:12" ht="15.9" customHeight="1" x14ac:dyDescent="0.25">
      <c r="A74" s="100"/>
      <c r="B74" s="220"/>
      <c r="C74" s="176"/>
      <c r="D74" s="113" t="s">
        <v>70</v>
      </c>
      <c r="E74" s="107"/>
      <c r="F74" s="154" t="s">
        <v>76</v>
      </c>
      <c r="G74" s="107"/>
      <c r="H74" s="181" t="s">
        <v>77</v>
      </c>
      <c r="I74" s="107"/>
      <c r="J74" s="109" t="s">
        <v>46</v>
      </c>
      <c r="K74" s="107"/>
      <c r="L74" s="110" t="s">
        <v>69</v>
      </c>
    </row>
    <row r="75" spans="1:12" ht="5.0999999999999996" customHeight="1" x14ac:dyDescent="0.25">
      <c r="A75" s="100"/>
      <c r="B75" s="220"/>
      <c r="C75" s="176"/>
      <c r="D75" s="112"/>
      <c r="E75" s="102"/>
      <c r="F75" s="120"/>
      <c r="G75" s="102"/>
      <c r="H75" s="101"/>
      <c r="I75" s="102"/>
      <c r="J75" s="102"/>
      <c r="K75" s="102"/>
      <c r="L75" s="180"/>
    </row>
    <row r="76" spans="1:12" ht="5.0999999999999996" customHeight="1" x14ac:dyDescent="0.25">
      <c r="A76" s="100"/>
      <c r="B76" s="220"/>
      <c r="C76" s="176"/>
      <c r="D76" s="177"/>
      <c r="E76" s="107"/>
      <c r="F76" s="121"/>
      <c r="G76" s="107"/>
      <c r="H76" s="104"/>
      <c r="I76" s="107"/>
      <c r="J76" s="107"/>
      <c r="K76" s="107"/>
      <c r="L76" s="106"/>
    </row>
    <row r="77" spans="1:12" ht="15.9" customHeight="1" x14ac:dyDescent="0.25">
      <c r="A77" s="100"/>
      <c r="B77" s="220"/>
      <c r="C77" s="176"/>
      <c r="D77" s="113" t="s">
        <v>71</v>
      </c>
      <c r="E77" s="107"/>
      <c r="F77" s="154" t="s">
        <v>76</v>
      </c>
      <c r="G77" s="107"/>
      <c r="H77" s="181" t="s">
        <v>77</v>
      </c>
      <c r="I77" s="107"/>
      <c r="J77" s="109" t="s">
        <v>46</v>
      </c>
      <c r="K77" s="107"/>
      <c r="L77" s="110" t="s">
        <v>69</v>
      </c>
    </row>
    <row r="78" spans="1:12" ht="5.0999999999999996" customHeight="1" x14ac:dyDescent="0.25">
      <c r="A78" s="100"/>
      <c r="B78" s="220"/>
      <c r="C78" s="176"/>
      <c r="D78" s="112"/>
      <c r="E78" s="102"/>
      <c r="F78" s="120"/>
      <c r="G78" s="102"/>
      <c r="H78" s="101"/>
      <c r="I78" s="102"/>
      <c r="J78" s="102"/>
      <c r="K78" s="102"/>
      <c r="L78" s="180"/>
    </row>
    <row r="79" spans="1:12" ht="5.0999999999999996" customHeight="1" x14ac:dyDescent="0.25">
      <c r="A79" s="100"/>
      <c r="B79" s="220"/>
      <c r="C79" s="176"/>
      <c r="D79" s="177"/>
      <c r="E79" s="107"/>
      <c r="F79" s="121"/>
      <c r="G79" s="107"/>
      <c r="H79" s="104"/>
      <c r="I79" s="107"/>
      <c r="J79" s="107"/>
      <c r="K79" s="107"/>
      <c r="L79" s="106"/>
    </row>
    <row r="80" spans="1:12" ht="15.9" customHeight="1" x14ac:dyDescent="0.25">
      <c r="A80" s="100"/>
      <c r="B80" s="220"/>
      <c r="C80" s="176"/>
      <c r="D80" s="113" t="s">
        <v>72</v>
      </c>
      <c r="E80" s="107"/>
      <c r="F80" s="154" t="s">
        <v>76</v>
      </c>
      <c r="G80" s="107"/>
      <c r="H80" s="181" t="s">
        <v>77</v>
      </c>
      <c r="I80" s="107"/>
      <c r="J80" s="109" t="s">
        <v>46</v>
      </c>
      <c r="K80" s="107"/>
      <c r="L80" s="110" t="s">
        <v>69</v>
      </c>
    </row>
    <row r="81" spans="1:12" ht="5.0999999999999996" customHeight="1" x14ac:dyDescent="0.25">
      <c r="A81" s="100"/>
      <c r="B81" s="220"/>
      <c r="C81" s="176"/>
      <c r="D81" s="112"/>
      <c r="E81" s="102"/>
      <c r="F81" s="120"/>
      <c r="G81" s="102"/>
      <c r="H81" s="101"/>
      <c r="I81" s="102"/>
      <c r="J81" s="102"/>
      <c r="K81" s="102"/>
      <c r="L81" s="180"/>
    </row>
    <row r="82" spans="1:12" ht="5.0999999999999996" customHeight="1" x14ac:dyDescent="0.25">
      <c r="A82" s="100"/>
      <c r="B82" s="220"/>
      <c r="C82" s="176"/>
      <c r="D82" s="177"/>
      <c r="E82" s="107"/>
      <c r="F82" s="121"/>
      <c r="G82" s="107"/>
      <c r="H82" s="104"/>
      <c r="I82" s="107"/>
      <c r="J82" s="107"/>
      <c r="K82" s="107"/>
      <c r="L82" s="106"/>
    </row>
    <row r="83" spans="1:12" ht="15.9" customHeight="1" x14ac:dyDescent="0.25">
      <c r="A83" s="100"/>
      <c r="B83" s="220"/>
      <c r="C83" s="176"/>
      <c r="D83" s="113" t="s">
        <v>73</v>
      </c>
      <c r="E83" s="107"/>
      <c r="F83" s="154" t="s">
        <v>76</v>
      </c>
      <c r="G83" s="107"/>
      <c r="H83" s="181" t="s">
        <v>77</v>
      </c>
      <c r="I83" s="107"/>
      <c r="J83" s="109" t="s">
        <v>46</v>
      </c>
      <c r="K83" s="107"/>
      <c r="L83" s="110" t="s">
        <v>69</v>
      </c>
    </row>
    <row r="84" spans="1:12" ht="5.0999999999999996" customHeight="1" x14ac:dyDescent="0.25">
      <c r="A84" s="100"/>
      <c r="B84" s="220"/>
      <c r="C84" s="176"/>
      <c r="D84" s="112"/>
      <c r="E84" s="102"/>
      <c r="F84" s="120"/>
      <c r="G84" s="102"/>
      <c r="H84" s="101"/>
      <c r="I84" s="102"/>
      <c r="J84" s="102"/>
      <c r="K84" s="102"/>
      <c r="L84" s="180"/>
    </row>
    <row r="85" spans="1:12" ht="5.0999999999999996" customHeight="1" x14ac:dyDescent="0.25">
      <c r="A85" s="100"/>
      <c r="B85" s="220"/>
      <c r="C85" s="176"/>
      <c r="D85" s="177"/>
      <c r="E85" s="107"/>
      <c r="F85" s="121"/>
      <c r="G85" s="107"/>
      <c r="H85" s="104"/>
      <c r="I85" s="107"/>
      <c r="J85" s="107"/>
      <c r="K85" s="107"/>
      <c r="L85" s="106"/>
    </row>
    <row r="86" spans="1:12" ht="15.9" customHeight="1" x14ac:dyDescent="0.25">
      <c r="A86" s="100"/>
      <c r="B86" s="220"/>
      <c r="C86" s="176"/>
      <c r="D86" s="113" t="s">
        <v>74</v>
      </c>
      <c r="E86" s="107"/>
      <c r="F86" s="154" t="s">
        <v>76</v>
      </c>
      <c r="G86" s="107"/>
      <c r="H86" s="181" t="s">
        <v>77</v>
      </c>
      <c r="I86" s="107"/>
      <c r="J86" s="109" t="s">
        <v>46</v>
      </c>
      <c r="K86" s="107"/>
      <c r="L86" s="110" t="s">
        <v>45</v>
      </c>
    </row>
    <row r="87" spans="1:12" ht="5.0999999999999996" customHeight="1" x14ac:dyDescent="0.25">
      <c r="A87" s="100"/>
      <c r="B87" s="220"/>
      <c r="C87" s="176"/>
      <c r="D87" s="112"/>
      <c r="E87" s="102"/>
      <c r="F87" s="120"/>
      <c r="G87" s="102"/>
      <c r="H87" s="101"/>
      <c r="I87" s="102"/>
      <c r="J87" s="102"/>
      <c r="K87" s="102"/>
      <c r="L87" s="180"/>
    </row>
    <row r="88" spans="1:12" ht="5.0999999999999996" customHeight="1" x14ac:dyDescent="0.25">
      <c r="A88" s="100"/>
      <c r="B88" s="220"/>
      <c r="C88" s="176"/>
      <c r="D88" s="177"/>
      <c r="E88" s="107"/>
      <c r="F88" s="121"/>
      <c r="G88" s="107"/>
      <c r="H88" s="104"/>
      <c r="I88" s="107"/>
      <c r="J88" s="107"/>
      <c r="K88" s="107"/>
      <c r="L88" s="106"/>
    </row>
    <row r="89" spans="1:12" ht="15.9" customHeight="1" x14ac:dyDescent="0.25">
      <c r="A89" s="100"/>
      <c r="B89" s="220"/>
      <c r="C89" s="176"/>
      <c r="D89" s="113" t="s">
        <v>75</v>
      </c>
      <c r="E89" s="107"/>
      <c r="F89" s="154" t="s">
        <v>76</v>
      </c>
      <c r="G89" s="107"/>
      <c r="H89" s="181" t="s">
        <v>77</v>
      </c>
      <c r="I89" s="107"/>
      <c r="J89" s="109" t="s">
        <v>46</v>
      </c>
      <c r="K89" s="107"/>
      <c r="L89" s="110" t="s">
        <v>45</v>
      </c>
    </row>
    <row r="90" spans="1:12" ht="5.0999999999999996" customHeight="1" x14ac:dyDescent="0.25">
      <c r="A90" s="100"/>
      <c r="B90" s="220"/>
      <c r="C90" s="176"/>
      <c r="D90" s="112"/>
      <c r="E90" s="102"/>
      <c r="F90" s="102"/>
      <c r="G90" s="102"/>
      <c r="H90" s="101"/>
      <c r="I90" s="102"/>
      <c r="J90" s="102"/>
      <c r="K90" s="102"/>
      <c r="L90" s="180"/>
    </row>
    <row r="91" spans="1:12" ht="5.0999999999999996" customHeight="1" x14ac:dyDescent="0.25">
      <c r="A91" s="100"/>
      <c r="B91" s="220"/>
      <c r="C91" s="176"/>
      <c r="D91" s="177"/>
      <c r="E91" s="107"/>
      <c r="F91" s="107"/>
      <c r="G91" s="107"/>
      <c r="H91" s="104"/>
      <c r="I91" s="107"/>
      <c r="J91" s="107"/>
      <c r="K91" s="107"/>
      <c r="L91" s="106"/>
    </row>
    <row r="92" spans="1:12" ht="15.9" customHeight="1" x14ac:dyDescent="0.25">
      <c r="A92" s="100"/>
      <c r="B92" s="220"/>
      <c r="C92" s="176"/>
      <c r="D92" s="113" t="s">
        <v>79</v>
      </c>
      <c r="E92" s="107"/>
      <c r="F92" s="132">
        <v>654654</v>
      </c>
      <c r="G92" s="107"/>
      <c r="H92" s="181" t="s">
        <v>82</v>
      </c>
      <c r="I92" s="107"/>
      <c r="J92" s="109" t="s">
        <v>46</v>
      </c>
      <c r="K92" s="107"/>
      <c r="L92" s="110" t="s">
        <v>45</v>
      </c>
    </row>
    <row r="93" spans="1:12" ht="5.0999999999999996" customHeight="1" x14ac:dyDescent="0.25">
      <c r="A93" s="100"/>
      <c r="B93" s="220"/>
      <c r="C93" s="176"/>
      <c r="D93" s="112"/>
      <c r="E93" s="102"/>
      <c r="F93" s="102"/>
      <c r="G93" s="102"/>
      <c r="H93" s="101"/>
      <c r="I93" s="102"/>
      <c r="J93" s="102"/>
      <c r="K93" s="102"/>
      <c r="L93" s="180"/>
    </row>
    <row r="94" spans="1:12" ht="5.0999999999999996" customHeight="1" x14ac:dyDescent="0.25">
      <c r="A94" s="100"/>
      <c r="B94" s="220"/>
      <c r="C94" s="176"/>
      <c r="D94" s="177"/>
      <c r="E94" s="107"/>
      <c r="F94" s="107"/>
      <c r="G94" s="107"/>
      <c r="H94" s="104"/>
      <c r="I94" s="107"/>
      <c r="J94" s="107"/>
      <c r="K94" s="107"/>
      <c r="L94" s="106"/>
    </row>
    <row r="95" spans="1:12" ht="15.9" customHeight="1" x14ac:dyDescent="0.25">
      <c r="A95" s="100"/>
      <c r="B95" s="220"/>
      <c r="C95" s="176"/>
      <c r="D95" s="113" t="s">
        <v>78</v>
      </c>
      <c r="E95" s="107"/>
      <c r="F95" s="132">
        <v>654654</v>
      </c>
      <c r="G95" s="107"/>
      <c r="H95" s="181" t="s">
        <v>82</v>
      </c>
      <c r="I95" s="107"/>
      <c r="J95" s="109" t="s">
        <v>46</v>
      </c>
      <c r="K95" s="107"/>
      <c r="L95" s="110" t="s">
        <v>45</v>
      </c>
    </row>
    <row r="96" spans="1:12" ht="5.0999999999999996" customHeight="1" x14ac:dyDescent="0.25">
      <c r="A96" s="100"/>
      <c r="B96" s="220"/>
      <c r="C96" s="176"/>
      <c r="D96" s="112"/>
      <c r="E96" s="102"/>
      <c r="F96" s="102"/>
      <c r="G96" s="102"/>
      <c r="H96" s="101"/>
      <c r="I96" s="102"/>
      <c r="J96" s="102"/>
      <c r="K96" s="102"/>
      <c r="L96" s="180"/>
    </row>
    <row r="97" spans="1:12" ht="5.0999999999999996" customHeight="1" x14ac:dyDescent="0.25">
      <c r="A97" s="100"/>
      <c r="B97" s="220"/>
      <c r="C97" s="176"/>
      <c r="D97" s="177"/>
      <c r="E97" s="107"/>
      <c r="F97" s="107"/>
      <c r="G97" s="107"/>
      <c r="H97" s="104"/>
      <c r="I97" s="107"/>
      <c r="J97" s="107"/>
      <c r="K97" s="107"/>
      <c r="L97" s="106"/>
    </row>
    <row r="98" spans="1:12" ht="15.9" customHeight="1" x14ac:dyDescent="0.25">
      <c r="A98" s="100"/>
      <c r="B98" s="220"/>
      <c r="C98" s="176"/>
      <c r="D98" s="113" t="s">
        <v>80</v>
      </c>
      <c r="E98" s="107"/>
      <c r="F98" s="98">
        <v>654654</v>
      </c>
      <c r="G98" s="107"/>
      <c r="H98" s="181" t="s">
        <v>82</v>
      </c>
      <c r="I98" s="107"/>
      <c r="J98" s="109" t="s">
        <v>46</v>
      </c>
      <c r="K98" s="107"/>
      <c r="L98" s="110" t="s">
        <v>45</v>
      </c>
    </row>
    <row r="99" spans="1:12" ht="5.0999999999999996" customHeight="1" x14ac:dyDescent="0.25">
      <c r="A99" s="100"/>
      <c r="B99" s="220"/>
      <c r="C99" s="176"/>
      <c r="D99" s="112"/>
      <c r="E99" s="102"/>
      <c r="F99" s="102"/>
      <c r="G99" s="102"/>
      <c r="H99" s="101"/>
      <c r="I99" s="102"/>
      <c r="J99" s="102"/>
      <c r="K99" s="102"/>
      <c r="L99" s="180"/>
    </row>
    <row r="100" spans="1:12" ht="5.0999999999999996" customHeight="1" x14ac:dyDescent="0.25">
      <c r="A100" s="100"/>
      <c r="B100" s="220"/>
      <c r="C100" s="176"/>
      <c r="D100" s="177"/>
      <c r="E100" s="107"/>
      <c r="F100" s="107"/>
      <c r="G100" s="107"/>
      <c r="H100" s="104"/>
      <c r="I100" s="107"/>
      <c r="J100" s="107"/>
      <c r="K100" s="107"/>
      <c r="L100" s="106"/>
    </row>
    <row r="101" spans="1:12" ht="15.9" customHeight="1" x14ac:dyDescent="0.25">
      <c r="A101" s="100"/>
      <c r="B101" s="220"/>
      <c r="C101" s="176"/>
      <c r="D101" s="113" t="s">
        <v>81</v>
      </c>
      <c r="E101" s="107"/>
      <c r="F101" s="132">
        <v>654654</v>
      </c>
      <c r="G101" s="107"/>
      <c r="H101" s="181" t="s">
        <v>82</v>
      </c>
      <c r="I101" s="107"/>
      <c r="J101" s="109" t="s">
        <v>46</v>
      </c>
      <c r="K101" s="107"/>
      <c r="L101" s="110" t="s">
        <v>45</v>
      </c>
    </row>
    <row r="102" spans="1:12" ht="5.0999999999999996" customHeight="1" x14ac:dyDescent="0.25">
      <c r="A102" s="100"/>
      <c r="B102" s="220"/>
      <c r="C102" s="176"/>
      <c r="D102" s="112"/>
      <c r="E102" s="102"/>
      <c r="F102" s="102"/>
      <c r="G102" s="102"/>
      <c r="H102" s="101"/>
      <c r="I102" s="102"/>
      <c r="J102" s="102"/>
      <c r="K102" s="102"/>
      <c r="L102" s="180"/>
    </row>
    <row r="103" spans="1:12" ht="5.0999999999999996" customHeight="1" x14ac:dyDescent="0.25">
      <c r="A103" s="100"/>
      <c r="B103" s="220"/>
      <c r="C103" s="176"/>
      <c r="D103" s="177"/>
      <c r="E103" s="107"/>
      <c r="F103" s="107"/>
      <c r="G103" s="107"/>
      <c r="H103" s="104"/>
      <c r="I103" s="107"/>
      <c r="J103" s="107"/>
      <c r="K103" s="107"/>
      <c r="L103" s="106"/>
    </row>
    <row r="104" spans="1:12" ht="15.9" customHeight="1" x14ac:dyDescent="0.25">
      <c r="A104" s="100"/>
      <c r="B104" s="220"/>
      <c r="C104" s="176"/>
      <c r="D104" s="113" t="s">
        <v>87</v>
      </c>
      <c r="E104" s="107"/>
      <c r="F104" s="119" t="s">
        <v>76</v>
      </c>
      <c r="G104" s="107"/>
      <c r="H104" s="181" t="s">
        <v>77</v>
      </c>
      <c r="I104" s="107"/>
      <c r="J104" s="109" t="s">
        <v>46</v>
      </c>
      <c r="K104" s="107"/>
      <c r="L104" s="110" t="s">
        <v>45</v>
      </c>
    </row>
    <row r="105" spans="1:12" ht="5.0999999999999996" customHeight="1" x14ac:dyDescent="0.25">
      <c r="A105" s="100"/>
      <c r="B105" s="220"/>
      <c r="C105" s="176"/>
      <c r="D105" s="112"/>
      <c r="E105" s="102"/>
      <c r="F105" s="102"/>
      <c r="G105" s="102"/>
      <c r="H105" s="101"/>
      <c r="I105" s="102"/>
      <c r="J105" s="102"/>
      <c r="K105" s="102"/>
      <c r="L105" s="180"/>
    </row>
    <row r="106" spans="1:12" ht="5.0999999999999996" customHeight="1" x14ac:dyDescent="0.25">
      <c r="A106" s="100"/>
      <c r="B106" s="220"/>
      <c r="C106" s="176"/>
      <c r="D106" s="177"/>
      <c r="E106" s="107"/>
      <c r="F106" s="107"/>
      <c r="G106" s="107"/>
      <c r="H106" s="104"/>
      <c r="I106" s="107"/>
      <c r="J106" s="107"/>
      <c r="K106" s="107"/>
      <c r="L106" s="106"/>
    </row>
    <row r="107" spans="1:12" ht="15.9" customHeight="1" x14ac:dyDescent="0.25">
      <c r="A107" s="100"/>
      <c r="B107" s="220"/>
      <c r="C107" s="176"/>
      <c r="D107" s="113" t="s">
        <v>89</v>
      </c>
      <c r="E107" s="107"/>
      <c r="F107" s="155">
        <v>6.5</v>
      </c>
      <c r="G107" s="107"/>
      <c r="H107" s="181" t="s">
        <v>90</v>
      </c>
      <c r="I107" s="107"/>
      <c r="J107" s="109" t="s">
        <v>76</v>
      </c>
      <c r="K107" s="107"/>
      <c r="L107" s="110" t="s">
        <v>45</v>
      </c>
    </row>
    <row r="108" spans="1:12" ht="5.0999999999999996" customHeight="1" x14ac:dyDescent="0.25">
      <c r="A108" s="100"/>
      <c r="B108" s="220"/>
      <c r="C108" s="176"/>
      <c r="D108" s="112"/>
      <c r="E108" s="102"/>
      <c r="F108" s="102"/>
      <c r="G108" s="102"/>
      <c r="H108" s="101"/>
      <c r="I108" s="102"/>
      <c r="J108" s="102"/>
      <c r="K108" s="102"/>
      <c r="L108" s="180"/>
    </row>
    <row r="109" spans="1:12" ht="5.0999999999999996" customHeight="1" x14ac:dyDescent="0.25">
      <c r="A109" s="100"/>
      <c r="B109" s="220"/>
      <c r="C109" s="176"/>
      <c r="D109" s="177"/>
      <c r="E109" s="107"/>
      <c r="F109" s="107"/>
      <c r="G109" s="107"/>
      <c r="H109" s="104"/>
      <c r="I109" s="107"/>
      <c r="J109" s="107"/>
      <c r="K109" s="107"/>
      <c r="L109" s="106"/>
    </row>
    <row r="110" spans="1:12" ht="15.9" customHeight="1" x14ac:dyDescent="0.25">
      <c r="A110" s="100"/>
      <c r="B110" s="220"/>
      <c r="C110" s="176"/>
      <c r="D110" s="113" t="s">
        <v>91</v>
      </c>
      <c r="E110" s="107"/>
      <c r="F110" s="155">
        <v>6.5</v>
      </c>
      <c r="G110" s="107"/>
      <c r="H110" s="181" t="s">
        <v>90</v>
      </c>
      <c r="I110" s="107"/>
      <c r="J110" s="109" t="s">
        <v>76</v>
      </c>
      <c r="K110" s="107"/>
      <c r="L110" s="110" t="s">
        <v>45</v>
      </c>
    </row>
    <row r="111" spans="1:12" ht="5.0999999999999996" customHeight="1" x14ac:dyDescent="0.25">
      <c r="A111" s="100"/>
      <c r="B111" s="220"/>
      <c r="C111" s="176"/>
      <c r="D111" s="112"/>
      <c r="E111" s="102"/>
      <c r="F111" s="102"/>
      <c r="G111" s="102"/>
      <c r="H111" s="101"/>
      <c r="I111" s="102"/>
      <c r="J111" s="102"/>
      <c r="K111" s="102"/>
      <c r="L111" s="180"/>
    </row>
    <row r="112" spans="1:12" ht="5.0999999999999996" customHeight="1" x14ac:dyDescent="0.25">
      <c r="A112" s="100"/>
      <c r="B112" s="220"/>
      <c r="C112" s="176"/>
      <c r="D112" s="177"/>
      <c r="E112" s="107"/>
      <c r="F112" s="107"/>
      <c r="G112" s="107"/>
      <c r="H112" s="104"/>
      <c r="I112" s="107"/>
      <c r="J112" s="107"/>
      <c r="K112" s="107"/>
      <c r="L112" s="106"/>
    </row>
    <row r="113" spans="1:12" ht="15.9" customHeight="1" x14ac:dyDescent="0.25">
      <c r="A113" s="100"/>
      <c r="B113" s="220"/>
      <c r="C113" s="176"/>
      <c r="D113" s="113" t="s">
        <v>22</v>
      </c>
      <c r="E113" s="107"/>
      <c r="F113" s="132">
        <v>654654</v>
      </c>
      <c r="G113" s="107"/>
      <c r="H113" s="181" t="s">
        <v>82</v>
      </c>
      <c r="I113" s="107"/>
      <c r="J113" s="109" t="s">
        <v>76</v>
      </c>
      <c r="K113" s="107"/>
      <c r="L113" s="110" t="s">
        <v>45</v>
      </c>
    </row>
    <row r="114" spans="1:12" ht="5.0999999999999996" customHeight="1" x14ac:dyDescent="0.25">
      <c r="A114" s="100"/>
      <c r="B114" s="220"/>
      <c r="C114" s="176"/>
      <c r="D114" s="112"/>
      <c r="E114" s="102"/>
      <c r="F114" s="102"/>
      <c r="G114" s="102"/>
      <c r="H114" s="101"/>
      <c r="I114" s="102"/>
      <c r="J114" s="102"/>
      <c r="K114" s="102"/>
      <c r="L114" s="180"/>
    </row>
    <row r="115" spans="1:12" ht="5.0999999999999996" customHeight="1" x14ac:dyDescent="0.25">
      <c r="A115" s="100"/>
      <c r="B115" s="220"/>
      <c r="C115" s="176"/>
      <c r="D115" s="177"/>
      <c r="E115" s="107"/>
      <c r="F115" s="107"/>
      <c r="G115" s="107"/>
      <c r="H115" s="104"/>
      <c r="I115" s="107"/>
      <c r="J115" s="107"/>
      <c r="K115" s="107"/>
      <c r="L115" s="106"/>
    </row>
    <row r="116" spans="1:12" ht="15.9" customHeight="1" x14ac:dyDescent="0.25">
      <c r="A116" s="100"/>
      <c r="B116" s="220"/>
      <c r="C116" s="176"/>
      <c r="D116" s="113" t="s">
        <v>98</v>
      </c>
      <c r="E116" s="107"/>
      <c r="F116" s="132">
        <v>654654</v>
      </c>
      <c r="G116" s="107"/>
      <c r="H116" s="181" t="s">
        <v>82</v>
      </c>
      <c r="I116" s="107"/>
      <c r="J116" s="109" t="s">
        <v>76</v>
      </c>
      <c r="K116" s="107"/>
      <c r="L116" s="110" t="s">
        <v>45</v>
      </c>
    </row>
    <row r="117" spans="1:12" ht="5.0999999999999996" customHeight="1" x14ac:dyDescent="0.25">
      <c r="A117" s="100"/>
      <c r="B117" s="220"/>
      <c r="C117" s="176"/>
      <c r="D117" s="112"/>
      <c r="E117" s="102"/>
      <c r="F117" s="102"/>
      <c r="G117" s="102"/>
      <c r="H117" s="101"/>
      <c r="I117" s="102"/>
      <c r="J117" s="102"/>
      <c r="K117" s="102"/>
      <c r="L117" s="180"/>
    </row>
    <row r="118" spans="1:12" ht="5.0999999999999996" customHeight="1" x14ac:dyDescent="0.25">
      <c r="A118" s="100"/>
      <c r="B118" s="220"/>
      <c r="C118" s="176"/>
      <c r="D118" s="177"/>
      <c r="E118" s="107"/>
      <c r="F118" s="107"/>
      <c r="G118" s="107"/>
      <c r="H118" s="104"/>
      <c r="I118" s="107"/>
      <c r="J118" s="107"/>
      <c r="K118" s="107"/>
      <c r="L118" s="106"/>
    </row>
    <row r="119" spans="1:12" ht="15.9" customHeight="1" x14ac:dyDescent="0.25">
      <c r="A119" s="100"/>
      <c r="B119" s="220"/>
      <c r="C119" s="176"/>
      <c r="D119" s="113" t="s">
        <v>130</v>
      </c>
      <c r="E119" s="107"/>
      <c r="F119" s="192">
        <v>10000</v>
      </c>
      <c r="G119" s="107"/>
      <c r="H119" s="181" t="s">
        <v>45</v>
      </c>
      <c r="I119" s="107"/>
      <c r="J119" s="109" t="s">
        <v>46</v>
      </c>
      <c r="K119" s="107"/>
      <c r="L119" s="110" t="s">
        <v>45</v>
      </c>
    </row>
    <row r="120" spans="1:12" ht="5.0999999999999996" customHeight="1" x14ac:dyDescent="0.25">
      <c r="A120" s="100"/>
      <c r="B120" s="220"/>
      <c r="C120" s="176"/>
      <c r="D120" s="112"/>
      <c r="E120" s="102"/>
      <c r="F120" s="102"/>
      <c r="G120" s="102"/>
      <c r="H120" s="101"/>
      <c r="I120" s="102"/>
      <c r="J120" s="102"/>
      <c r="K120" s="102"/>
      <c r="L120" s="180"/>
    </row>
    <row r="121" spans="1:12" ht="5.0999999999999996" customHeight="1" x14ac:dyDescent="0.25">
      <c r="A121" s="100"/>
      <c r="B121" s="220"/>
      <c r="C121" s="176"/>
      <c r="D121" s="177"/>
      <c r="E121" s="107"/>
      <c r="F121" s="107"/>
      <c r="G121" s="107"/>
      <c r="H121" s="104"/>
      <c r="I121" s="107"/>
      <c r="J121" s="107"/>
      <c r="K121" s="107"/>
      <c r="L121" s="106"/>
    </row>
    <row r="122" spans="1:12" ht="15.9" customHeight="1" x14ac:dyDescent="0.25">
      <c r="A122" s="100"/>
      <c r="B122" s="220"/>
      <c r="C122" s="176"/>
      <c r="D122" s="113" t="s">
        <v>116</v>
      </c>
      <c r="E122" s="107"/>
      <c r="F122" s="192">
        <v>10000</v>
      </c>
      <c r="G122" s="107"/>
      <c r="H122" s="181" t="s">
        <v>45</v>
      </c>
      <c r="I122" s="107"/>
      <c r="J122" s="109" t="s">
        <v>46</v>
      </c>
      <c r="K122" s="107"/>
      <c r="L122" s="110" t="s">
        <v>45</v>
      </c>
    </row>
    <row r="123" spans="1:12" ht="5.0999999999999996" customHeight="1" x14ac:dyDescent="0.25">
      <c r="A123" s="100"/>
      <c r="B123" s="220"/>
      <c r="C123" s="176"/>
      <c r="D123" s="112"/>
      <c r="E123" s="102"/>
      <c r="F123" s="102"/>
      <c r="G123" s="102"/>
      <c r="H123" s="101"/>
      <c r="I123" s="102"/>
      <c r="J123" s="102"/>
      <c r="K123" s="102"/>
      <c r="L123" s="180"/>
    </row>
    <row r="124" spans="1:12" ht="21.9" customHeight="1" x14ac:dyDescent="0.25">
      <c r="A124" s="100"/>
      <c r="B124" s="220"/>
      <c r="C124" s="176"/>
      <c r="D124" s="46"/>
      <c r="E124" s="46"/>
      <c r="F124" s="46"/>
      <c r="G124" s="46"/>
      <c r="H124" s="104"/>
      <c r="I124" s="46"/>
      <c r="J124" s="46"/>
      <c r="K124" s="46"/>
      <c r="L124" s="106"/>
    </row>
    <row r="125" spans="1:12" ht="5.0999999999999996" customHeight="1" thickBot="1" x14ac:dyDescent="0.3">
      <c r="A125" s="100"/>
      <c r="B125" s="221"/>
      <c r="C125" s="182"/>
      <c r="D125" s="59"/>
      <c r="E125" s="59"/>
      <c r="F125" s="59"/>
      <c r="G125" s="59"/>
      <c r="H125" s="63"/>
      <c r="I125" s="59"/>
      <c r="J125" s="59"/>
      <c r="K125" s="59"/>
      <c r="L125" s="60"/>
    </row>
    <row r="126" spans="1:12" ht="18" customHeight="1" x14ac:dyDescent="0.25">
      <c r="A126" s="100"/>
      <c r="B126" s="219" t="s">
        <v>43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106"/>
    </row>
    <row r="127" spans="1:12" ht="17.100000000000001" customHeight="1" x14ac:dyDescent="0.25">
      <c r="A127" s="100"/>
      <c r="B127" s="220"/>
      <c r="C127" s="38"/>
      <c r="D127" s="101"/>
      <c r="E127" s="206" t="s">
        <v>40</v>
      </c>
      <c r="F127" s="207"/>
      <c r="G127" s="208"/>
      <c r="H127" s="37" t="s">
        <v>41</v>
      </c>
      <c r="I127" s="206" t="s">
        <v>42</v>
      </c>
      <c r="J127" s="207"/>
      <c r="K127" s="208"/>
      <c r="L127" s="48" t="s">
        <v>41</v>
      </c>
    </row>
    <row r="128" spans="1:12" ht="5.0999999999999996" customHeight="1" x14ac:dyDescent="0.25">
      <c r="A128" s="100"/>
      <c r="B128" s="220"/>
      <c r="C128" s="216"/>
      <c r="D128" s="46"/>
      <c r="E128" s="107"/>
      <c r="F128" s="107"/>
      <c r="G128" s="107"/>
      <c r="H128" s="42"/>
      <c r="I128" s="107"/>
      <c r="J128" s="107"/>
      <c r="K128" s="107"/>
      <c r="L128" s="106"/>
    </row>
    <row r="129" spans="1:12" ht="15.9" customHeight="1" x14ac:dyDescent="0.25">
      <c r="A129" s="100"/>
      <c r="B129" s="220"/>
      <c r="C129" s="217"/>
      <c r="D129" s="177" t="s">
        <v>51</v>
      </c>
      <c r="E129" s="107"/>
      <c r="F129" s="51">
        <v>10000</v>
      </c>
      <c r="G129" s="107"/>
      <c r="H129" s="181" t="s">
        <v>45</v>
      </c>
      <c r="I129" s="107"/>
      <c r="J129" s="109" t="s">
        <v>46</v>
      </c>
      <c r="K129" s="107"/>
      <c r="L129" s="110" t="s">
        <v>45</v>
      </c>
    </row>
    <row r="130" spans="1:12" ht="5.0999999999999996" customHeight="1" x14ac:dyDescent="0.25">
      <c r="A130" s="100"/>
      <c r="B130" s="220"/>
      <c r="C130" s="218"/>
      <c r="D130" s="179"/>
      <c r="E130" s="102"/>
      <c r="F130" s="102"/>
      <c r="G130" s="102"/>
      <c r="H130" s="101"/>
      <c r="I130" s="102"/>
      <c r="J130" s="102"/>
      <c r="K130" s="102"/>
      <c r="L130" s="180"/>
    </row>
    <row r="131" spans="1:12" ht="5.0999999999999996" customHeight="1" x14ac:dyDescent="0.25">
      <c r="A131" s="100"/>
      <c r="B131" s="220"/>
      <c r="C131" s="217"/>
      <c r="D131" s="46"/>
      <c r="E131" s="107"/>
      <c r="F131" s="107"/>
      <c r="G131" s="107"/>
      <c r="H131" s="104"/>
      <c r="I131" s="107"/>
      <c r="J131" s="107"/>
      <c r="K131" s="107"/>
      <c r="L131" s="106"/>
    </row>
    <row r="132" spans="1:12" ht="15.9" customHeight="1" x14ac:dyDescent="0.25">
      <c r="A132" s="100"/>
      <c r="B132" s="220"/>
      <c r="C132" s="217"/>
      <c r="D132" s="177" t="s">
        <v>52</v>
      </c>
      <c r="E132" s="107"/>
      <c r="F132" s="86">
        <v>10000</v>
      </c>
      <c r="G132" s="107"/>
      <c r="H132" s="181" t="s">
        <v>45</v>
      </c>
      <c r="I132" s="107"/>
      <c r="J132" s="109" t="s">
        <v>46</v>
      </c>
      <c r="K132" s="107"/>
      <c r="L132" s="110" t="s">
        <v>45</v>
      </c>
    </row>
    <row r="133" spans="1:12" ht="5.0999999999999996" customHeight="1" x14ac:dyDescent="0.25">
      <c r="A133" s="100"/>
      <c r="B133" s="220"/>
      <c r="C133" s="218"/>
      <c r="D133" s="179"/>
      <c r="E133" s="102"/>
      <c r="F133" s="102"/>
      <c r="G133" s="102"/>
      <c r="H133" s="101"/>
      <c r="I133" s="102"/>
      <c r="J133" s="102"/>
      <c r="K133" s="102"/>
      <c r="L133" s="180"/>
    </row>
    <row r="134" spans="1:12" ht="5.0999999999999996" customHeight="1" x14ac:dyDescent="0.25">
      <c r="A134" s="100"/>
      <c r="B134" s="220"/>
      <c r="C134" s="217"/>
      <c r="D134" s="46"/>
      <c r="E134" s="107"/>
      <c r="F134" s="107"/>
      <c r="G134" s="107"/>
      <c r="H134" s="104"/>
      <c r="I134" s="107"/>
      <c r="J134" s="107"/>
      <c r="K134" s="107"/>
      <c r="L134" s="106"/>
    </row>
    <row r="135" spans="1:12" ht="15.9" customHeight="1" x14ac:dyDescent="0.25">
      <c r="A135" s="100"/>
      <c r="B135" s="220"/>
      <c r="C135" s="217"/>
      <c r="D135" s="177" t="s">
        <v>53</v>
      </c>
      <c r="E135" s="107"/>
      <c r="F135" s="51">
        <v>10000</v>
      </c>
      <c r="G135" s="107"/>
      <c r="H135" s="181" t="s">
        <v>45</v>
      </c>
      <c r="I135" s="107"/>
      <c r="J135" s="109" t="s">
        <v>46</v>
      </c>
      <c r="K135" s="107"/>
      <c r="L135" s="110" t="s">
        <v>45</v>
      </c>
    </row>
    <row r="136" spans="1:12" ht="5.0999999999999996" customHeight="1" x14ac:dyDescent="0.25">
      <c r="A136" s="100"/>
      <c r="B136" s="220"/>
      <c r="C136" s="218"/>
      <c r="D136" s="179"/>
      <c r="E136" s="102"/>
      <c r="F136" s="102"/>
      <c r="G136" s="102"/>
      <c r="H136" s="101"/>
      <c r="I136" s="102"/>
      <c r="J136" s="102"/>
      <c r="K136" s="102"/>
      <c r="L136" s="180"/>
    </row>
    <row r="137" spans="1:12" ht="5.0999999999999996" customHeight="1" x14ac:dyDescent="0.25">
      <c r="A137" s="100"/>
      <c r="B137" s="220"/>
      <c r="C137" s="217"/>
      <c r="D137" s="46"/>
      <c r="E137" s="107"/>
      <c r="F137" s="107"/>
      <c r="G137" s="107"/>
      <c r="H137" s="104"/>
      <c r="I137" s="107"/>
      <c r="J137" s="107"/>
      <c r="K137" s="107"/>
      <c r="L137" s="106"/>
    </row>
    <row r="138" spans="1:12" ht="15.9" customHeight="1" x14ac:dyDescent="0.25">
      <c r="A138" s="100"/>
      <c r="B138" s="220"/>
      <c r="C138" s="217"/>
      <c r="D138" s="177" t="s">
        <v>54</v>
      </c>
      <c r="E138" s="107"/>
      <c r="F138" s="86">
        <v>10000</v>
      </c>
      <c r="G138" s="107"/>
      <c r="H138" s="181" t="s">
        <v>45</v>
      </c>
      <c r="I138" s="107"/>
      <c r="J138" s="109" t="s">
        <v>46</v>
      </c>
      <c r="K138" s="107"/>
      <c r="L138" s="110" t="s">
        <v>45</v>
      </c>
    </row>
    <row r="139" spans="1:12" ht="5.0999999999999996" customHeight="1" x14ac:dyDescent="0.25">
      <c r="A139" s="100"/>
      <c r="B139" s="220"/>
      <c r="C139" s="218"/>
      <c r="D139" s="179"/>
      <c r="E139" s="102"/>
      <c r="F139" s="102"/>
      <c r="G139" s="102"/>
      <c r="H139" s="101"/>
      <c r="I139" s="102"/>
      <c r="J139" s="102"/>
      <c r="K139" s="102"/>
      <c r="L139" s="180"/>
    </row>
    <row r="140" spans="1:12" ht="5.0999999999999996" customHeight="1" x14ac:dyDescent="0.25">
      <c r="A140" s="100"/>
      <c r="B140" s="220"/>
      <c r="C140" s="217"/>
      <c r="D140" s="46"/>
      <c r="E140" s="107"/>
      <c r="F140" s="107"/>
      <c r="G140" s="107"/>
      <c r="H140" s="104"/>
      <c r="I140" s="107"/>
      <c r="J140" s="107"/>
      <c r="K140" s="107"/>
      <c r="L140" s="106"/>
    </row>
    <row r="141" spans="1:12" ht="15.9" customHeight="1" x14ac:dyDescent="0.25">
      <c r="A141" s="100"/>
      <c r="B141" s="220"/>
      <c r="C141" s="217"/>
      <c r="D141" s="177" t="s">
        <v>55</v>
      </c>
      <c r="E141" s="107"/>
      <c r="F141" s="90">
        <v>10000</v>
      </c>
      <c r="G141" s="107"/>
      <c r="H141" s="181" t="s">
        <v>45</v>
      </c>
      <c r="I141" s="107"/>
      <c r="J141" s="109" t="s">
        <v>46</v>
      </c>
      <c r="K141" s="107"/>
      <c r="L141" s="110" t="s">
        <v>45</v>
      </c>
    </row>
    <row r="142" spans="1:12" ht="5.0999999999999996" customHeight="1" x14ac:dyDescent="0.25">
      <c r="A142" s="100"/>
      <c r="B142" s="220"/>
      <c r="C142" s="218"/>
      <c r="D142" s="179"/>
      <c r="E142" s="102"/>
      <c r="F142" s="102"/>
      <c r="G142" s="102"/>
      <c r="H142" s="101"/>
      <c r="I142" s="102"/>
      <c r="J142" s="102"/>
      <c r="K142" s="102"/>
      <c r="L142" s="180"/>
    </row>
    <row r="143" spans="1:12" ht="5.0999999999999996" customHeight="1" x14ac:dyDescent="0.25">
      <c r="A143" s="100"/>
      <c r="B143" s="220"/>
      <c r="C143" s="217"/>
      <c r="D143" s="46"/>
      <c r="E143" s="107"/>
      <c r="F143" s="107"/>
      <c r="G143" s="107"/>
      <c r="H143" s="104"/>
      <c r="I143" s="107"/>
      <c r="J143" s="107"/>
      <c r="K143" s="107"/>
      <c r="L143" s="106"/>
    </row>
    <row r="144" spans="1:12" ht="15.9" customHeight="1" x14ac:dyDescent="0.25">
      <c r="A144" s="100"/>
      <c r="B144" s="220"/>
      <c r="C144" s="217"/>
      <c r="D144" s="177" t="s">
        <v>56</v>
      </c>
      <c r="E144" s="107"/>
      <c r="F144" s="107"/>
      <c r="G144" s="107"/>
      <c r="H144" s="104"/>
      <c r="I144" s="107"/>
      <c r="J144" s="107"/>
      <c r="K144" s="107"/>
      <c r="L144" s="106"/>
    </row>
    <row r="145" spans="1:12" ht="5.0999999999999996" customHeight="1" x14ac:dyDescent="0.25">
      <c r="A145" s="100"/>
      <c r="B145" s="220"/>
      <c r="C145" s="176"/>
      <c r="D145" s="177"/>
      <c r="E145" s="107"/>
      <c r="F145" s="107"/>
      <c r="G145" s="107"/>
      <c r="H145" s="104"/>
      <c r="I145" s="107"/>
      <c r="J145" s="107"/>
      <c r="K145" s="107"/>
      <c r="L145" s="106"/>
    </row>
    <row r="146" spans="1:12" ht="15.9" customHeight="1" x14ac:dyDescent="0.25">
      <c r="A146" s="100"/>
      <c r="B146" s="220"/>
      <c r="C146" s="176"/>
      <c r="D146" s="113" t="s">
        <v>131</v>
      </c>
      <c r="E146" s="107"/>
      <c r="F146" s="132">
        <v>654654</v>
      </c>
      <c r="G146" s="107"/>
      <c r="H146" s="181" t="s">
        <v>82</v>
      </c>
      <c r="I146" s="107"/>
      <c r="J146" s="109" t="s">
        <v>76</v>
      </c>
      <c r="K146" s="107"/>
      <c r="L146" s="110" t="s">
        <v>45</v>
      </c>
    </row>
    <row r="147" spans="1:12" ht="5.0999999999999996" customHeight="1" x14ac:dyDescent="0.25">
      <c r="A147" s="100"/>
      <c r="B147" s="220"/>
      <c r="C147" s="176"/>
      <c r="D147" s="112"/>
      <c r="E147" s="102"/>
      <c r="F147" s="102"/>
      <c r="G147" s="102"/>
      <c r="H147" s="101"/>
      <c r="I147" s="102"/>
      <c r="J147" s="102"/>
      <c r="K147" s="102"/>
      <c r="L147" s="180"/>
    </row>
    <row r="148" spans="1:12" ht="5.0999999999999996" customHeight="1" x14ac:dyDescent="0.25">
      <c r="A148" s="100"/>
      <c r="B148" s="220"/>
      <c r="C148" s="176"/>
      <c r="D148" s="177"/>
      <c r="E148" s="107"/>
      <c r="F148" s="107"/>
      <c r="G148" s="107"/>
      <c r="H148" s="104"/>
      <c r="I148" s="107"/>
      <c r="J148" s="107"/>
      <c r="K148" s="107"/>
      <c r="L148" s="106"/>
    </row>
    <row r="149" spans="1:12" ht="15.9" customHeight="1" x14ac:dyDescent="0.25">
      <c r="A149" s="100"/>
      <c r="B149" s="220"/>
      <c r="C149" s="176"/>
      <c r="D149" s="113" t="s">
        <v>132</v>
      </c>
      <c r="E149" s="107"/>
      <c r="F149" s="132">
        <v>654654</v>
      </c>
      <c r="G149" s="107"/>
      <c r="H149" s="181" t="s">
        <v>82</v>
      </c>
      <c r="I149" s="107"/>
      <c r="J149" s="109" t="s">
        <v>76</v>
      </c>
      <c r="K149" s="107"/>
      <c r="L149" s="110" t="s">
        <v>45</v>
      </c>
    </row>
    <row r="150" spans="1:12" ht="5.0999999999999996" customHeight="1" x14ac:dyDescent="0.25">
      <c r="A150" s="100"/>
      <c r="B150" s="220"/>
      <c r="C150" s="176"/>
      <c r="D150" s="112"/>
      <c r="E150" s="102"/>
      <c r="F150" s="102"/>
      <c r="G150" s="102"/>
      <c r="H150" s="101"/>
      <c r="I150" s="102"/>
      <c r="J150" s="102"/>
      <c r="K150" s="102"/>
      <c r="L150" s="180"/>
    </row>
    <row r="151" spans="1:12" ht="5.0999999999999996" customHeight="1" x14ac:dyDescent="0.25">
      <c r="A151" s="100"/>
      <c r="B151" s="220"/>
      <c r="C151" s="176"/>
      <c r="D151" s="177"/>
      <c r="E151" s="107"/>
      <c r="F151" s="107"/>
      <c r="G151" s="107"/>
      <c r="H151" s="104"/>
      <c r="I151" s="107"/>
      <c r="J151" s="107"/>
      <c r="K151" s="107"/>
      <c r="L151" s="106"/>
    </row>
    <row r="152" spans="1:12" ht="15.9" customHeight="1" x14ac:dyDescent="0.25">
      <c r="A152" s="100"/>
      <c r="B152" s="220"/>
      <c r="C152" s="176"/>
      <c r="D152" s="113" t="s">
        <v>133</v>
      </c>
      <c r="E152" s="107"/>
      <c r="F152" s="132">
        <v>654654</v>
      </c>
      <c r="G152" s="107"/>
      <c r="H152" s="181" t="s">
        <v>82</v>
      </c>
      <c r="I152" s="107"/>
      <c r="J152" s="109" t="s">
        <v>76</v>
      </c>
      <c r="K152" s="107"/>
      <c r="L152" s="110" t="s">
        <v>45</v>
      </c>
    </row>
    <row r="153" spans="1:12" ht="5.0999999999999996" customHeight="1" x14ac:dyDescent="0.25">
      <c r="A153" s="100"/>
      <c r="B153" s="220"/>
      <c r="C153" s="176"/>
      <c r="D153" s="112"/>
      <c r="E153" s="102"/>
      <c r="F153" s="102"/>
      <c r="G153" s="102"/>
      <c r="H153" s="101"/>
      <c r="I153" s="102"/>
      <c r="J153" s="102"/>
      <c r="K153" s="102"/>
      <c r="L153" s="180"/>
    </row>
    <row r="154" spans="1:12" ht="5.0999999999999996" customHeight="1" x14ac:dyDescent="0.25">
      <c r="A154" s="100"/>
      <c r="B154" s="220"/>
      <c r="C154" s="176"/>
      <c r="D154" s="177"/>
      <c r="E154" s="107"/>
      <c r="F154" s="107"/>
      <c r="G154" s="107"/>
      <c r="H154" s="104"/>
      <c r="I154" s="107"/>
      <c r="J154" s="107"/>
      <c r="K154" s="107"/>
      <c r="L154" s="106"/>
    </row>
    <row r="155" spans="1:12" ht="15.9" customHeight="1" x14ac:dyDescent="0.25">
      <c r="A155" s="100"/>
      <c r="B155" s="220"/>
      <c r="C155" s="176"/>
      <c r="D155" s="113" t="s">
        <v>125</v>
      </c>
      <c r="E155" s="107"/>
      <c r="F155" s="86">
        <v>10000</v>
      </c>
      <c r="G155" s="107"/>
      <c r="H155" s="181" t="s">
        <v>45</v>
      </c>
      <c r="I155" s="107"/>
      <c r="J155" s="109" t="s">
        <v>46</v>
      </c>
      <c r="K155" s="107"/>
      <c r="L155" s="110" t="s">
        <v>45</v>
      </c>
    </row>
    <row r="156" spans="1:12" ht="5.0999999999999996" customHeight="1" x14ac:dyDescent="0.25">
      <c r="A156" s="100"/>
      <c r="B156" s="220"/>
      <c r="C156" s="176"/>
      <c r="D156" s="112"/>
      <c r="E156" s="102"/>
      <c r="F156" s="102"/>
      <c r="G156" s="102"/>
      <c r="H156" s="101"/>
      <c r="I156" s="102"/>
      <c r="J156" s="102"/>
      <c r="K156" s="102"/>
      <c r="L156" s="180"/>
    </row>
    <row r="157" spans="1:12" ht="21.9" customHeight="1" x14ac:dyDescent="0.25">
      <c r="A157" s="100"/>
      <c r="B157" s="220"/>
      <c r="C157" s="176"/>
      <c r="D157" s="46"/>
      <c r="E157" s="46"/>
      <c r="F157" s="46"/>
      <c r="G157" s="46"/>
      <c r="H157" s="104"/>
      <c r="I157" s="46"/>
      <c r="J157" s="46"/>
      <c r="K157" s="46"/>
      <c r="L157" s="106"/>
    </row>
    <row r="158" spans="1:12" ht="5.0999999999999996" customHeight="1" thickBot="1" x14ac:dyDescent="0.3">
      <c r="A158" s="100"/>
      <c r="B158" s="221"/>
      <c r="C158" s="182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2" ht="24.6" customHeight="1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</row>
    <row r="160" spans="1:12" ht="14.4" thickBot="1" x14ac:dyDescent="0.3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</row>
    <row r="161" spans="1:12" ht="28.35" customHeight="1" x14ac:dyDescent="0.25">
      <c r="A161" s="100"/>
      <c r="B161" s="223" t="s">
        <v>57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5"/>
    </row>
    <row r="162" spans="1:12" ht="28.35" customHeight="1" x14ac:dyDescent="0.25">
      <c r="A162" s="100"/>
      <c r="B162" s="226"/>
      <c r="C162" s="227"/>
      <c r="D162" s="227"/>
      <c r="E162" s="227"/>
      <c r="F162" s="227"/>
      <c r="G162" s="227"/>
      <c r="H162" s="227"/>
      <c r="I162" s="227"/>
      <c r="J162" s="227"/>
      <c r="K162" s="227"/>
      <c r="L162" s="228"/>
    </row>
    <row r="163" spans="1:12" ht="21.9" customHeight="1" x14ac:dyDescent="0.25">
      <c r="A163" s="100"/>
      <c r="B163" s="219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106"/>
    </row>
    <row r="164" spans="1:12" ht="18" customHeight="1" x14ac:dyDescent="0.25">
      <c r="A164" s="100"/>
      <c r="B164" s="220"/>
      <c r="C164" s="38"/>
      <c r="D164" s="101"/>
      <c r="E164" s="206" t="s">
        <v>40</v>
      </c>
      <c r="F164" s="207"/>
      <c r="G164" s="208"/>
      <c r="H164" s="37" t="s">
        <v>41</v>
      </c>
      <c r="I164" s="206" t="s">
        <v>42</v>
      </c>
      <c r="J164" s="207"/>
      <c r="K164" s="208"/>
      <c r="L164" s="48" t="s">
        <v>41</v>
      </c>
    </row>
    <row r="165" spans="1:12" ht="5.0999999999999996" customHeight="1" x14ac:dyDescent="0.25">
      <c r="A165" s="100"/>
      <c r="B165" s="220"/>
      <c r="C165" s="216"/>
      <c r="D165" s="46"/>
      <c r="E165" s="107"/>
      <c r="F165" s="107"/>
      <c r="G165" s="107"/>
      <c r="H165" s="42"/>
      <c r="I165" s="107"/>
      <c r="J165" s="107"/>
      <c r="K165" s="107"/>
      <c r="L165" s="106"/>
    </row>
    <row r="166" spans="1:12" ht="15.9" customHeight="1" x14ac:dyDescent="0.25">
      <c r="A166" s="100"/>
      <c r="B166" s="220"/>
      <c r="C166" s="217"/>
      <c r="D166" s="177" t="s">
        <v>58</v>
      </c>
      <c r="E166" s="107"/>
      <c r="F166" s="78">
        <v>10000</v>
      </c>
      <c r="G166" s="75"/>
      <c r="H166" s="181" t="s">
        <v>45</v>
      </c>
      <c r="I166" s="107"/>
      <c r="J166" s="79" t="s">
        <v>46</v>
      </c>
      <c r="K166" s="107"/>
      <c r="L166" s="110" t="s">
        <v>69</v>
      </c>
    </row>
    <row r="167" spans="1:12" ht="5.0999999999999996" customHeight="1" x14ac:dyDescent="0.25">
      <c r="A167" s="100"/>
      <c r="B167" s="220"/>
      <c r="C167" s="218"/>
      <c r="D167" s="179"/>
      <c r="E167" s="102"/>
      <c r="F167" s="102"/>
      <c r="G167" s="102"/>
      <c r="H167" s="101"/>
      <c r="I167" s="102"/>
      <c r="J167" s="102"/>
      <c r="K167" s="102"/>
      <c r="L167" s="180"/>
    </row>
    <row r="168" spans="1:12" ht="5.0999999999999996" customHeight="1" x14ac:dyDescent="0.25">
      <c r="A168" s="100"/>
      <c r="B168" s="220"/>
      <c r="C168" s="217"/>
      <c r="D168" s="46"/>
      <c r="E168" s="107"/>
      <c r="F168" s="77"/>
      <c r="G168" s="107"/>
      <c r="H168" s="104"/>
      <c r="I168" s="107"/>
      <c r="J168" s="107"/>
      <c r="K168" s="107"/>
      <c r="L168" s="106"/>
    </row>
    <row r="169" spans="1:12" ht="15.9" customHeight="1" x14ac:dyDescent="0.25">
      <c r="A169" s="100"/>
      <c r="B169" s="220"/>
      <c r="C169" s="217"/>
      <c r="D169" s="177" t="s">
        <v>59</v>
      </c>
      <c r="E169" s="107"/>
      <c r="F169" s="74">
        <v>10000</v>
      </c>
      <c r="G169" s="75"/>
      <c r="H169" s="181" t="s">
        <v>45</v>
      </c>
      <c r="I169" s="107"/>
      <c r="J169" s="79" t="s">
        <v>46</v>
      </c>
      <c r="K169" s="107"/>
      <c r="L169" s="110" t="s">
        <v>69</v>
      </c>
    </row>
    <row r="170" spans="1:12" ht="5.0999999999999996" customHeight="1" x14ac:dyDescent="0.25">
      <c r="A170" s="100"/>
      <c r="B170" s="239"/>
      <c r="C170" s="218"/>
      <c r="D170" s="179"/>
      <c r="E170" s="102"/>
      <c r="F170" s="102"/>
      <c r="G170" s="102"/>
      <c r="H170" s="101"/>
      <c r="I170" s="102"/>
      <c r="J170" s="102"/>
      <c r="K170" s="102"/>
      <c r="L170" s="180"/>
    </row>
    <row r="171" spans="1:12" ht="21.9" customHeight="1" x14ac:dyDescent="0.25">
      <c r="A171" s="100"/>
      <c r="B171" s="219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106"/>
    </row>
    <row r="172" spans="1:12" ht="18" customHeight="1" x14ac:dyDescent="0.25">
      <c r="A172" s="100"/>
      <c r="B172" s="220"/>
      <c r="C172" s="38"/>
      <c r="D172" s="101"/>
      <c r="E172" s="206" t="s">
        <v>40</v>
      </c>
      <c r="F172" s="207"/>
      <c r="G172" s="208"/>
      <c r="H172" s="37" t="s">
        <v>41</v>
      </c>
      <c r="I172" s="206" t="s">
        <v>42</v>
      </c>
      <c r="J172" s="207"/>
      <c r="K172" s="208"/>
      <c r="L172" s="48" t="s">
        <v>41</v>
      </c>
    </row>
    <row r="173" spans="1:12" ht="5.0999999999999996" customHeight="1" x14ac:dyDescent="0.25">
      <c r="A173" s="100"/>
      <c r="B173" s="220"/>
      <c r="C173" s="216"/>
      <c r="D173" s="46"/>
      <c r="E173" s="107"/>
      <c r="F173" s="77"/>
      <c r="G173" s="107"/>
      <c r="H173" s="42"/>
      <c r="I173" s="107"/>
      <c r="J173" s="107"/>
      <c r="K173" s="107"/>
      <c r="L173" s="106"/>
    </row>
    <row r="174" spans="1:12" ht="15.9" customHeight="1" x14ac:dyDescent="0.25">
      <c r="A174" s="100"/>
      <c r="B174" s="220"/>
      <c r="C174" s="217"/>
      <c r="D174" s="177" t="s">
        <v>58</v>
      </c>
      <c r="E174" s="107"/>
      <c r="F174" s="76">
        <v>10000</v>
      </c>
      <c r="G174" s="75"/>
      <c r="H174" s="181" t="s">
        <v>45</v>
      </c>
      <c r="I174" s="107"/>
      <c r="J174" s="84" t="s">
        <v>46</v>
      </c>
      <c r="K174" s="107"/>
      <c r="L174" s="110" t="s">
        <v>69</v>
      </c>
    </row>
    <row r="175" spans="1:12" ht="5.0999999999999996" customHeight="1" x14ac:dyDescent="0.25">
      <c r="A175" s="100"/>
      <c r="B175" s="220"/>
      <c r="C175" s="218"/>
      <c r="D175" s="179"/>
      <c r="E175" s="102"/>
      <c r="F175" s="102"/>
      <c r="G175" s="102"/>
      <c r="H175" s="101"/>
      <c r="I175" s="102"/>
      <c r="J175" s="102"/>
      <c r="K175" s="102"/>
      <c r="L175" s="180"/>
    </row>
    <row r="176" spans="1:12" ht="5.0999999999999996" customHeight="1" x14ac:dyDescent="0.25">
      <c r="A176" s="100"/>
      <c r="B176" s="220"/>
      <c r="C176" s="217"/>
      <c r="D176" s="46"/>
      <c r="E176" s="107"/>
      <c r="F176" s="107"/>
      <c r="G176" s="107"/>
      <c r="H176" s="104"/>
      <c r="I176" s="107"/>
      <c r="J176" s="107"/>
      <c r="K176" s="107"/>
      <c r="L176" s="106"/>
    </row>
    <row r="177" spans="1:12" ht="15.9" customHeight="1" x14ac:dyDescent="0.25">
      <c r="A177" s="100"/>
      <c r="B177" s="220"/>
      <c r="C177" s="217"/>
      <c r="D177" s="177" t="s">
        <v>59</v>
      </c>
      <c r="E177" s="107"/>
      <c r="F177" s="74">
        <v>10000</v>
      </c>
      <c r="G177" s="75"/>
      <c r="H177" s="181" t="s">
        <v>45</v>
      </c>
      <c r="I177" s="107"/>
      <c r="J177" s="84" t="s">
        <v>46</v>
      </c>
      <c r="K177" s="107"/>
      <c r="L177" s="110" t="s">
        <v>69</v>
      </c>
    </row>
    <row r="178" spans="1:12" ht="5.0999999999999996" customHeight="1" thickBot="1" x14ac:dyDescent="0.3">
      <c r="A178" s="100"/>
      <c r="B178" s="221"/>
      <c r="C178" s="234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</row>
    <row r="180" spans="1:12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</row>
    <row r="181" spans="1:12" ht="28.35" customHeight="1" x14ac:dyDescent="0.25">
      <c r="A181" s="100"/>
      <c r="B181" s="235" t="s">
        <v>60</v>
      </c>
      <c r="C181" s="236"/>
      <c r="D181" s="236"/>
      <c r="E181" s="236"/>
      <c r="F181" s="236"/>
      <c r="G181" s="236"/>
      <c r="H181" s="236"/>
      <c r="I181" s="236"/>
      <c r="J181" s="236"/>
      <c r="K181" s="236"/>
      <c r="L181" s="237"/>
    </row>
    <row r="182" spans="1:12" ht="18" customHeight="1" x14ac:dyDescent="0.25">
      <c r="A182" s="100"/>
      <c r="B182" s="230"/>
      <c r="C182" s="46"/>
      <c r="D182" s="46"/>
      <c r="E182" s="46"/>
      <c r="F182" s="46"/>
      <c r="G182" s="46"/>
      <c r="H182" s="46"/>
      <c r="I182" s="46"/>
      <c r="J182" s="46"/>
      <c r="K182" s="46"/>
      <c r="L182" s="104"/>
    </row>
    <row r="183" spans="1:12" ht="17.100000000000001" customHeight="1" x14ac:dyDescent="0.25">
      <c r="A183" s="100"/>
      <c r="B183" s="230"/>
      <c r="C183" s="38"/>
      <c r="D183" s="101"/>
      <c r="E183" s="206" t="s">
        <v>42</v>
      </c>
      <c r="F183" s="207"/>
      <c r="G183" s="208"/>
      <c r="H183" s="206" t="s">
        <v>41</v>
      </c>
      <c r="I183" s="207"/>
      <c r="J183" s="207"/>
      <c r="K183" s="207"/>
      <c r="L183" s="208"/>
    </row>
    <row r="184" spans="1:12" ht="5.0999999999999996" customHeight="1" x14ac:dyDescent="0.25">
      <c r="A184" s="100"/>
      <c r="B184" s="230"/>
      <c r="C184" s="216"/>
      <c r="D184" s="46"/>
      <c r="E184" s="107"/>
      <c r="F184" s="107"/>
      <c r="G184" s="107"/>
      <c r="H184" s="46"/>
      <c r="I184" s="46"/>
      <c r="J184" s="46"/>
      <c r="K184" s="46"/>
      <c r="L184" s="104"/>
    </row>
    <row r="185" spans="1:12" ht="15.75" customHeight="1" x14ac:dyDescent="0.25">
      <c r="A185" s="100"/>
      <c r="B185" s="230"/>
      <c r="C185" s="217"/>
      <c r="D185" s="177" t="s">
        <v>44</v>
      </c>
      <c r="E185" s="107"/>
      <c r="F185" s="109" t="s">
        <v>46</v>
      </c>
      <c r="G185" s="107"/>
      <c r="H185" s="232" t="s">
        <v>45</v>
      </c>
      <c r="I185" s="232"/>
      <c r="J185" s="232"/>
      <c r="K185" s="232"/>
      <c r="L185" s="233"/>
    </row>
    <row r="186" spans="1:12" ht="5.0999999999999996" customHeight="1" x14ac:dyDescent="0.25">
      <c r="A186" s="100"/>
      <c r="B186" s="230"/>
      <c r="C186" s="218"/>
      <c r="D186" s="179"/>
      <c r="E186" s="102"/>
      <c r="F186" s="102"/>
      <c r="G186" s="102"/>
      <c r="H186" s="179"/>
      <c r="I186" s="179"/>
      <c r="J186" s="179"/>
      <c r="K186" s="179"/>
      <c r="L186" s="101"/>
    </row>
    <row r="187" spans="1:12" ht="5.0999999999999996" customHeight="1" x14ac:dyDescent="0.25">
      <c r="A187" s="100"/>
      <c r="B187" s="230"/>
      <c r="C187" s="217"/>
      <c r="D187" s="46"/>
      <c r="E187" s="107"/>
      <c r="F187" s="107"/>
      <c r="G187" s="107"/>
      <c r="H187" s="46"/>
      <c r="I187" s="46"/>
      <c r="J187" s="46"/>
      <c r="K187" s="46"/>
      <c r="L187" s="104"/>
    </row>
    <row r="188" spans="1:12" ht="15.75" customHeight="1" x14ac:dyDescent="0.25">
      <c r="A188" s="100"/>
      <c r="B188" s="230"/>
      <c r="C188" s="217"/>
      <c r="D188" s="177" t="s">
        <v>61</v>
      </c>
      <c r="E188" s="107"/>
      <c r="F188" s="107"/>
      <c r="G188" s="107"/>
      <c r="H188" s="46"/>
      <c r="I188" s="46"/>
      <c r="J188" s="46"/>
      <c r="K188" s="46"/>
      <c r="L188" s="104"/>
    </row>
    <row r="189" spans="1:12" ht="21.9" customHeight="1" x14ac:dyDescent="0.25">
      <c r="A189" s="100"/>
      <c r="B189" s="230"/>
      <c r="C189" s="176"/>
      <c r="D189" s="46"/>
      <c r="E189" s="46"/>
      <c r="F189" s="46"/>
      <c r="G189" s="46"/>
      <c r="H189" s="46"/>
      <c r="I189" s="46"/>
      <c r="J189" s="46"/>
      <c r="K189" s="46"/>
      <c r="L189" s="104"/>
    </row>
    <row r="190" spans="1:12" ht="5.0999999999999996" customHeight="1" x14ac:dyDescent="0.25">
      <c r="A190" s="100"/>
      <c r="B190" s="231"/>
      <c r="C190" s="178"/>
      <c r="D190" s="179"/>
      <c r="E190" s="179"/>
      <c r="F190" s="179"/>
      <c r="G190" s="179"/>
      <c r="H190" s="179"/>
      <c r="I190" s="179"/>
      <c r="J190" s="179"/>
      <c r="K190" s="179"/>
      <c r="L190" s="101"/>
    </row>
    <row r="191" spans="1:12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</row>
    <row r="192" spans="1:12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</row>
    <row r="193" spans="1:12" ht="28.35" customHeight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</row>
    <row r="194" spans="1:12" ht="28.35" customHeight="1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</row>
    <row r="195" spans="1:12" ht="18" customHeight="1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</row>
    <row r="196" spans="1:12" ht="17.100000000000001" customHeight="1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</row>
    <row r="197" spans="1:12" ht="5.0999999999999996" customHeight="1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  <mergeCell ref="O33:O39"/>
    <mergeCell ref="C34:C36"/>
    <mergeCell ref="C37:C38"/>
    <mergeCell ref="D37:D38"/>
    <mergeCell ref="B52:L52"/>
    <mergeCell ref="B53:L53"/>
    <mergeCell ref="B54:B125"/>
    <mergeCell ref="E55:G55"/>
    <mergeCell ref="I55:K55"/>
    <mergeCell ref="C56:C58"/>
    <mergeCell ref="C59:C61"/>
    <mergeCell ref="C62:C64"/>
    <mergeCell ref="C65:C67"/>
    <mergeCell ref="C68:C70"/>
    <mergeCell ref="C71:C72"/>
    <mergeCell ref="B126:B158"/>
    <mergeCell ref="E127:G127"/>
    <mergeCell ref="I127:K127"/>
    <mergeCell ref="C128:C130"/>
    <mergeCell ref="C131:C133"/>
    <mergeCell ref="C134:C136"/>
    <mergeCell ref="C137:C139"/>
    <mergeCell ref="C140:C142"/>
    <mergeCell ref="C143:C144"/>
    <mergeCell ref="B181:L181"/>
    <mergeCell ref="B161:L161"/>
    <mergeCell ref="B162:L162"/>
    <mergeCell ref="B163:B170"/>
    <mergeCell ref="E164:G164"/>
    <mergeCell ref="I164:K164"/>
    <mergeCell ref="C165:C167"/>
    <mergeCell ref="C168:C170"/>
    <mergeCell ref="B171:B178"/>
    <mergeCell ref="E172:G172"/>
    <mergeCell ref="I172:K172"/>
    <mergeCell ref="C173:C175"/>
    <mergeCell ref="C176:C178"/>
    <mergeCell ref="B182:B190"/>
    <mergeCell ref="E183:G183"/>
    <mergeCell ref="H183:L183"/>
    <mergeCell ref="C184:C186"/>
    <mergeCell ref="H185:L185"/>
    <mergeCell ref="C187:C18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7169" r:id="rId4" name="cbApplyLevelFormatting"/>
      </mc:Fallback>
    </mc:AlternateContent>
    <mc:AlternateContent xmlns:mc="http://schemas.openxmlformats.org/markup-compatibility/2006">
      <mc:Choice Requires="x14">
        <control shapeId="7195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7195" r:id="rId6" name="cbApplyMemberFormatting"/>
      </mc:Fallback>
    </mc:AlternateContent>
    <mc:AlternateContent xmlns:mc="http://schemas.openxmlformats.org/markup-compatibility/2006">
      <mc:Choice Requires="x14">
        <control shapeId="7213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7213" r:id="rId8" name="cbApplyOddEvenFormatting"/>
      </mc:Fallback>
    </mc:AlternateContent>
    <mc:AlternateContent xmlns:mc="http://schemas.openxmlformats.org/markup-compatibility/2006">
      <mc:Choice Requires="x14">
        <control shapeId="7221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7221" r:id="rId10" name="cbApplyPageHeaderFormatting"/>
      </mc:Fallback>
    </mc:AlternateContent>
    <mc:AlternateContent xmlns:mc="http://schemas.openxmlformats.org/markup-compatibility/2006">
      <mc:Choice Requires="x14">
        <control shapeId="7170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3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4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5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6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7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137160</xdr:rowOff>
              </from>
              <to>
                <xdr:col>11</xdr:col>
                <xdr:colOff>1135380</xdr:colOff>
                <xdr:row>28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8" r:id="rId20" name="Group Box 10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9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0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</xdr:rowOff>
              </from>
              <to>
                <xdr:col>11</xdr:col>
                <xdr:colOff>2103120</xdr:colOff>
                <xdr:row>27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1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29</xdr:row>
                <xdr:rowOff>198120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2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3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4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30480</xdr:rowOff>
              </from>
              <to>
                <xdr:col>3</xdr:col>
                <xdr:colOff>2125980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5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30480</xdr:rowOff>
              </from>
              <to>
                <xdr:col>3</xdr:col>
                <xdr:colOff>4297680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6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144780</xdr:rowOff>
              </from>
              <to>
                <xdr:col>11</xdr:col>
                <xdr:colOff>1135380</xdr:colOff>
                <xdr:row>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7" r:id="rId29" name="Group Box 19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8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9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38100</xdr:rowOff>
              </from>
              <to>
                <xdr:col>11</xdr:col>
                <xdr:colOff>2103120</xdr:colOff>
                <xdr:row>6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0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9</xdr:row>
                <xdr:rowOff>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1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2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3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22860</xdr:rowOff>
              </from>
              <to>
                <xdr:col>3</xdr:col>
                <xdr:colOff>2125980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4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22860</xdr:rowOff>
              </from>
              <to>
                <xdr:col>3</xdr:col>
                <xdr:colOff>4297680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6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7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8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9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126</xdr:row>
                <xdr:rowOff>198120</xdr:rowOff>
              </from>
              <to>
                <xdr:col>2</xdr:col>
                <xdr:colOff>1021080</xdr:colOff>
                <xdr:row>129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0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129</xdr:row>
                <xdr:rowOff>45720</xdr:rowOff>
              </from>
              <to>
                <xdr:col>2</xdr:col>
                <xdr:colOff>1021080</xdr:colOff>
                <xdr:row>132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1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133</xdr:row>
                <xdr:rowOff>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2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136</xdr:row>
                <xdr:rowOff>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3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4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45720</xdr:rowOff>
              </from>
              <to>
                <xdr:col>2</xdr:col>
                <xdr:colOff>1021080</xdr:colOff>
                <xdr:row>144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5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6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7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8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9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0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1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2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123</xdr:row>
                <xdr:rowOff>22860</xdr:rowOff>
              </from>
              <to>
                <xdr:col>3</xdr:col>
                <xdr:colOff>4290060</xdr:colOff>
                <xdr:row>123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4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5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6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7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8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9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0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2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3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4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5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7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8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9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0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1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2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3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5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6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7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8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9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0" r:id="rId79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144</xdr:row>
                <xdr:rowOff>45720</xdr:rowOff>
              </from>
              <to>
                <xdr:col>13</xdr:col>
                <xdr:colOff>266700</xdr:colOff>
                <xdr:row>146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1" r:id="rId80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148</xdr:row>
                <xdr:rowOff>0</xdr:rowOff>
              </from>
              <to>
                <xdr:col>13</xdr:col>
                <xdr:colOff>266700</xdr:colOff>
                <xdr:row>149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2" r:id="rId81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151</xdr:row>
                <xdr:rowOff>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3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4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120</xdr:row>
                <xdr:rowOff>45720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5" r:id="rId84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153</xdr:row>
                <xdr:rowOff>45720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2018-06-18T11:27:00Z</dcterms:modified>
</cp:coreProperties>
</file>